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showInkAnnotation="0" autoCompressPictures="0"/>
  <bookViews>
    <workbookView xWindow="0" yWindow="0" windowWidth="28780" windowHeight="16060" tabRatio="500" firstSheet="25" activeTab="29"/>
  </bookViews>
  <sheets>
    <sheet name="Sagene IF" sheetId="1" r:id="rId1"/>
    <sheet name="Hoved" sheetId="2" r:id="rId2"/>
    <sheet name="Bjølsenhallen" sheetId="3" r:id="rId3"/>
    <sheet name="Voldsløkka" sheetId="4" r:id="rId4"/>
    <sheet name="Allidrett" sheetId="5" r:id="rId5"/>
    <sheet name="VIA" sheetId="6" r:id="rId6"/>
    <sheet name="Fotball" sheetId="8" r:id="rId7"/>
    <sheet name="Fotballsenior" sheetId="9" r:id="rId8"/>
    <sheet name="Norwaycup" sheetId="10" r:id="rId9"/>
    <sheet name="Innebandy" sheetId="7" r:id="rId10"/>
    <sheet name="Landhockey" sheetId="11" r:id="rId11"/>
    <sheet name="Bandy" sheetId="12" r:id="rId12"/>
    <sheet name="Bryting" sheetId="13" r:id="rId13"/>
    <sheet name="Rugby" sheetId="14" r:id="rId14"/>
    <sheet name="Sykkel" sheetId="15" r:id="rId15"/>
    <sheet name="3000" sheetId="22" r:id="rId16"/>
    <sheet name="3001" sheetId="21" r:id="rId17"/>
    <sheet name="3400" sheetId="17" r:id="rId18"/>
    <sheet name="3700" sheetId="19" r:id="rId19"/>
    <sheet name="5000" sheetId="20" r:id="rId20"/>
    <sheet name="5010" sheetId="23" r:id="rId21"/>
    <sheet name="5990" sheetId="25" r:id="rId22"/>
    <sheet name="7500" sheetId="27" r:id="rId23"/>
    <sheet name="7770" sheetId="24" r:id="rId24"/>
    <sheet name="Forslag VIA - allidrett" sheetId="28" r:id="rId25"/>
    <sheet name="Likviditersanalyse" sheetId="29" r:id="rId26"/>
    <sheet name="Pesentasjon Q1" sheetId="30" r:id="rId27"/>
    <sheet name="Presentasjon april" sheetId="31" r:id="rId28"/>
    <sheet name="Presentasjon mai" sheetId="32" r:id="rId29"/>
    <sheet name="Presentasjon juni" sheetId="33" r:id="rId30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7" i="33" l="1"/>
  <c r="F17" i="33"/>
  <c r="G17" i="33"/>
  <c r="D17" i="33"/>
  <c r="H17" i="33"/>
  <c r="C17" i="33"/>
  <c r="B17" i="33"/>
  <c r="G16" i="33"/>
  <c r="D16" i="33"/>
  <c r="H16" i="33"/>
  <c r="C16" i="33"/>
  <c r="B16" i="33"/>
  <c r="G15" i="33"/>
  <c r="D15" i="33"/>
  <c r="H15" i="33"/>
  <c r="C15" i="33"/>
  <c r="B15" i="33"/>
  <c r="G14" i="33"/>
  <c r="D14" i="33"/>
  <c r="H14" i="33"/>
  <c r="C14" i="33"/>
  <c r="B14" i="33"/>
  <c r="G13" i="33"/>
  <c r="D13" i="33"/>
  <c r="H13" i="33"/>
  <c r="C13" i="33"/>
  <c r="B13" i="33"/>
  <c r="G12" i="33"/>
  <c r="D12" i="33"/>
  <c r="H12" i="33"/>
  <c r="C12" i="33"/>
  <c r="B12" i="33"/>
  <c r="G11" i="33"/>
  <c r="D11" i="33"/>
  <c r="H11" i="33"/>
  <c r="C11" i="33"/>
  <c r="B11" i="33"/>
  <c r="G10" i="33"/>
  <c r="D10" i="33"/>
  <c r="H10" i="33"/>
  <c r="C10" i="33"/>
  <c r="B10" i="33"/>
  <c r="G9" i="33"/>
  <c r="D9" i="33"/>
  <c r="H9" i="33"/>
  <c r="C9" i="33"/>
  <c r="B9" i="33"/>
  <c r="G8" i="33"/>
  <c r="D8" i="33"/>
  <c r="H8" i="33"/>
  <c r="C8" i="33"/>
  <c r="B8" i="33"/>
  <c r="G7" i="33"/>
  <c r="D7" i="33"/>
  <c r="H7" i="33"/>
  <c r="C7" i="33"/>
  <c r="B7" i="33"/>
  <c r="G6" i="33"/>
  <c r="D6" i="33"/>
  <c r="H6" i="33"/>
  <c r="C6" i="33"/>
  <c r="B6" i="33"/>
  <c r="G5" i="33"/>
  <c r="D5" i="33"/>
  <c r="H5" i="33"/>
  <c r="C5" i="33"/>
  <c r="B5" i="33"/>
  <c r="G4" i="33"/>
  <c r="D4" i="33"/>
  <c r="H4" i="33"/>
  <c r="C4" i="33"/>
  <c r="B4" i="33"/>
  <c r="G3" i="33"/>
  <c r="D3" i="33"/>
  <c r="H3" i="33"/>
  <c r="C3" i="33"/>
  <c r="B3" i="33"/>
  <c r="L30" i="7"/>
  <c r="V18" i="7"/>
  <c r="F15" i="32"/>
  <c r="F4" i="32"/>
  <c r="F3" i="32"/>
  <c r="E17" i="32"/>
  <c r="F17" i="32"/>
  <c r="G17" i="32"/>
  <c r="L8" i="1"/>
  <c r="C8" i="1"/>
  <c r="P7" i="1"/>
  <c r="C7" i="1"/>
  <c r="C15" i="1"/>
  <c r="V18" i="1"/>
  <c r="C18" i="1"/>
  <c r="L30" i="1"/>
  <c r="J30" i="1"/>
  <c r="H30" i="1"/>
  <c r="F30" i="1"/>
  <c r="C30" i="1"/>
  <c r="C59" i="1"/>
  <c r="C61" i="1"/>
  <c r="D17" i="32"/>
  <c r="H17" i="32"/>
  <c r="C17" i="32"/>
  <c r="B17" i="32"/>
  <c r="G16" i="32"/>
  <c r="D16" i="32"/>
  <c r="H16" i="32"/>
  <c r="C16" i="32"/>
  <c r="B16" i="32"/>
  <c r="G15" i="32"/>
  <c r="C30" i="14"/>
  <c r="C59" i="14"/>
  <c r="C61" i="14"/>
  <c r="D15" i="32"/>
  <c r="H15" i="32"/>
  <c r="C15" i="32"/>
  <c r="B15" i="32"/>
  <c r="G14" i="32"/>
  <c r="C18" i="13"/>
  <c r="C30" i="13"/>
  <c r="C59" i="13"/>
  <c r="C61" i="13"/>
  <c r="D14" i="32"/>
  <c r="H14" i="32"/>
  <c r="C14" i="32"/>
  <c r="B14" i="32"/>
  <c r="G13" i="32"/>
  <c r="D13" i="32"/>
  <c r="H13" i="32"/>
  <c r="C13" i="32"/>
  <c r="B13" i="32"/>
  <c r="G12" i="32"/>
  <c r="D12" i="32"/>
  <c r="H12" i="32"/>
  <c r="C12" i="32"/>
  <c r="B12" i="32"/>
  <c r="G11" i="32"/>
  <c r="C8" i="7"/>
  <c r="C7" i="7"/>
  <c r="C15" i="7"/>
  <c r="C18" i="7"/>
  <c r="C30" i="7"/>
  <c r="C59" i="7"/>
  <c r="C61" i="7"/>
  <c r="D11" i="32"/>
  <c r="H11" i="32"/>
  <c r="C11" i="32"/>
  <c r="B11" i="32"/>
  <c r="G10" i="32"/>
  <c r="D10" i="32"/>
  <c r="H10" i="32"/>
  <c r="C10" i="32"/>
  <c r="B10" i="32"/>
  <c r="G9" i="32"/>
  <c r="D9" i="32"/>
  <c r="H9" i="32"/>
  <c r="C9" i="32"/>
  <c r="B9" i="32"/>
  <c r="G8" i="32"/>
  <c r="D8" i="32"/>
  <c r="H8" i="32"/>
  <c r="C8" i="32"/>
  <c r="B8" i="32"/>
  <c r="G7" i="32"/>
  <c r="D7" i="32"/>
  <c r="H7" i="32"/>
  <c r="C7" i="32"/>
  <c r="B7" i="32"/>
  <c r="G6" i="32"/>
  <c r="D6" i="32"/>
  <c r="H6" i="32"/>
  <c r="C6" i="32"/>
  <c r="B6" i="32"/>
  <c r="G5" i="32"/>
  <c r="D5" i="32"/>
  <c r="H5" i="32"/>
  <c r="C5" i="32"/>
  <c r="B5" i="32"/>
  <c r="G4" i="32"/>
  <c r="D4" i="32"/>
  <c r="H4" i="32"/>
  <c r="C4" i="32"/>
  <c r="B4" i="32"/>
  <c r="G3" i="32"/>
  <c r="D3" i="32"/>
  <c r="H3" i="32"/>
  <c r="C3" i="32"/>
  <c r="B3" i="32"/>
  <c r="F4" i="31"/>
  <c r="E17" i="31"/>
  <c r="F17" i="31"/>
  <c r="G17" i="31"/>
  <c r="D17" i="31"/>
  <c r="H17" i="31"/>
  <c r="C17" i="31"/>
  <c r="B17" i="31"/>
  <c r="G16" i="31"/>
  <c r="D16" i="31"/>
  <c r="H16" i="31"/>
  <c r="C16" i="31"/>
  <c r="B16" i="31"/>
  <c r="G15" i="31"/>
  <c r="D15" i="31"/>
  <c r="H15" i="31"/>
  <c r="C15" i="31"/>
  <c r="B15" i="31"/>
  <c r="G14" i="31"/>
  <c r="D14" i="31"/>
  <c r="H14" i="31"/>
  <c r="C14" i="31"/>
  <c r="B14" i="31"/>
  <c r="G13" i="31"/>
  <c r="D13" i="31"/>
  <c r="H13" i="31"/>
  <c r="C13" i="31"/>
  <c r="B13" i="31"/>
  <c r="G12" i="31"/>
  <c r="D12" i="31"/>
  <c r="H12" i="31"/>
  <c r="C12" i="31"/>
  <c r="B12" i="31"/>
  <c r="G11" i="31"/>
  <c r="D11" i="31"/>
  <c r="H11" i="31"/>
  <c r="C11" i="31"/>
  <c r="B11" i="31"/>
  <c r="G10" i="31"/>
  <c r="D10" i="31"/>
  <c r="H10" i="31"/>
  <c r="C10" i="31"/>
  <c r="B10" i="31"/>
  <c r="G9" i="31"/>
  <c r="D9" i="31"/>
  <c r="H9" i="31"/>
  <c r="C9" i="31"/>
  <c r="B9" i="31"/>
  <c r="G8" i="31"/>
  <c r="D8" i="31"/>
  <c r="H8" i="31"/>
  <c r="C8" i="31"/>
  <c r="B8" i="31"/>
  <c r="G7" i="31"/>
  <c r="D7" i="31"/>
  <c r="H7" i="31"/>
  <c r="C7" i="31"/>
  <c r="B7" i="31"/>
  <c r="G6" i="31"/>
  <c r="D6" i="31"/>
  <c r="H6" i="31"/>
  <c r="C6" i="31"/>
  <c r="B6" i="31"/>
  <c r="G5" i="31"/>
  <c r="D5" i="31"/>
  <c r="H5" i="31"/>
  <c r="C5" i="31"/>
  <c r="B5" i="31"/>
  <c r="G4" i="31"/>
  <c r="D4" i="31"/>
  <c r="H4" i="31"/>
  <c r="C4" i="31"/>
  <c r="B4" i="31"/>
  <c r="G3" i="31"/>
  <c r="D3" i="31"/>
  <c r="H3" i="31"/>
  <c r="C3" i="31"/>
  <c r="B3" i="31"/>
  <c r="E17" i="30"/>
  <c r="F17" i="30"/>
  <c r="G17" i="30"/>
  <c r="D17" i="30"/>
  <c r="H17" i="30"/>
  <c r="G16" i="30"/>
  <c r="D16" i="30"/>
  <c r="H16" i="30"/>
  <c r="G15" i="30"/>
  <c r="D15" i="30"/>
  <c r="H15" i="30"/>
  <c r="G14" i="30"/>
  <c r="D14" i="30"/>
  <c r="H14" i="30"/>
  <c r="G13" i="30"/>
  <c r="D13" i="30"/>
  <c r="H13" i="30"/>
  <c r="G12" i="30"/>
  <c r="D12" i="30"/>
  <c r="H12" i="30"/>
  <c r="G11" i="30"/>
  <c r="D11" i="30"/>
  <c r="H11" i="30"/>
  <c r="G10" i="30"/>
  <c r="D10" i="30"/>
  <c r="H10" i="30"/>
  <c r="G9" i="30"/>
  <c r="D9" i="30"/>
  <c r="H9" i="30"/>
  <c r="G8" i="30"/>
  <c r="D8" i="30"/>
  <c r="H8" i="30"/>
  <c r="G7" i="30"/>
  <c r="D7" i="30"/>
  <c r="H7" i="30"/>
  <c r="G6" i="30"/>
  <c r="D6" i="30"/>
  <c r="H6" i="30"/>
  <c r="G5" i="30"/>
  <c r="D5" i="30"/>
  <c r="H5" i="30"/>
  <c r="G4" i="30"/>
  <c r="D4" i="30"/>
  <c r="H4" i="30"/>
  <c r="G3" i="30"/>
  <c r="D3" i="30"/>
  <c r="H3" i="30"/>
  <c r="B3" i="30"/>
  <c r="C17" i="30"/>
  <c r="B17" i="30"/>
  <c r="C16" i="30"/>
  <c r="B16" i="30"/>
  <c r="C15" i="30"/>
  <c r="B15" i="30"/>
  <c r="C14" i="30"/>
  <c r="B14" i="30"/>
  <c r="C13" i="30"/>
  <c r="B13" i="30"/>
  <c r="C12" i="30"/>
  <c r="B12" i="30"/>
  <c r="C11" i="30"/>
  <c r="B11" i="30"/>
  <c r="C10" i="30"/>
  <c r="B10" i="30"/>
  <c r="C9" i="30"/>
  <c r="B9" i="30"/>
  <c r="C8" i="30"/>
  <c r="B8" i="30"/>
  <c r="C7" i="30"/>
  <c r="B7" i="30"/>
  <c r="C6" i="30"/>
  <c r="B6" i="30"/>
  <c r="C5" i="30"/>
  <c r="B5" i="30"/>
  <c r="C4" i="30"/>
  <c r="B4" i="30"/>
  <c r="C3" i="30"/>
  <c r="D119" i="19"/>
  <c r="J33" i="9"/>
  <c r="I66" i="19"/>
  <c r="G66" i="19"/>
  <c r="K56" i="19"/>
  <c r="J56" i="19"/>
  <c r="I65" i="19"/>
  <c r="G65" i="19"/>
  <c r="I64" i="19"/>
  <c r="I63" i="19"/>
  <c r="E64" i="19"/>
  <c r="G62" i="19"/>
  <c r="I57" i="19"/>
  <c r="G61" i="19"/>
  <c r="G60" i="19"/>
  <c r="G59" i="19"/>
  <c r="G58" i="19"/>
  <c r="G57" i="19"/>
  <c r="I56" i="19"/>
  <c r="G56" i="19"/>
  <c r="L9" i="15"/>
  <c r="J9" i="15"/>
  <c r="D132" i="19"/>
  <c r="Z29" i="5"/>
  <c r="V29" i="5"/>
  <c r="R29" i="5"/>
  <c r="N29" i="5"/>
  <c r="J29" i="5"/>
  <c r="F29" i="5"/>
  <c r="P18" i="23"/>
  <c r="P17" i="23"/>
  <c r="P16" i="23"/>
  <c r="P15" i="23"/>
  <c r="P4" i="23"/>
  <c r="P3" i="23"/>
  <c r="P14" i="23"/>
  <c r="P13" i="23"/>
  <c r="P12" i="23"/>
  <c r="P11" i="23"/>
  <c r="P10" i="23"/>
  <c r="P9" i="23"/>
  <c r="P8" i="23"/>
  <c r="P7" i="23"/>
  <c r="P6" i="23"/>
  <c r="P5" i="23"/>
  <c r="P2" i="23"/>
  <c r="AB26" i="5"/>
  <c r="Z26" i="5"/>
  <c r="X26" i="5"/>
  <c r="V26" i="5"/>
  <c r="T26" i="5"/>
  <c r="R26" i="5"/>
  <c r="P26" i="5"/>
  <c r="N26" i="5"/>
  <c r="L26" i="5"/>
  <c r="J26" i="5"/>
  <c r="H26" i="5"/>
  <c r="F26" i="5"/>
  <c r="C2" i="19"/>
  <c r="D15" i="19"/>
  <c r="D28" i="19"/>
  <c r="D106" i="19"/>
  <c r="H8" i="13"/>
  <c r="D93" i="19"/>
  <c r="C18" i="14"/>
  <c r="E18" i="14"/>
  <c r="H8" i="14"/>
  <c r="C16" i="29"/>
  <c r="C12" i="9"/>
  <c r="E12" i="9"/>
  <c r="L9" i="8"/>
  <c r="L9" i="14"/>
  <c r="L9" i="11"/>
  <c r="L9" i="13"/>
  <c r="L9" i="6"/>
  <c r="L9" i="5"/>
  <c r="L9" i="2"/>
  <c r="L9" i="9"/>
  <c r="L9" i="7"/>
  <c r="L9" i="12"/>
  <c r="L9" i="1"/>
  <c r="L15" i="1"/>
  <c r="B5" i="29"/>
  <c r="L44" i="1"/>
  <c r="L18" i="1"/>
  <c r="L31" i="1"/>
  <c r="L33" i="1"/>
  <c r="L39" i="1"/>
  <c r="L26" i="1"/>
  <c r="L37" i="1"/>
  <c r="L21" i="1"/>
  <c r="L50" i="1"/>
  <c r="L42" i="1"/>
  <c r="L59" i="1"/>
  <c r="C5" i="29"/>
  <c r="D5" i="29"/>
  <c r="J9" i="8"/>
  <c r="J9" i="9"/>
  <c r="J9" i="14"/>
  <c r="J9" i="11"/>
  <c r="J9" i="13"/>
  <c r="J9" i="6"/>
  <c r="J9" i="5"/>
  <c r="J9" i="2"/>
  <c r="J9" i="7"/>
  <c r="J9" i="12"/>
  <c r="J9" i="1"/>
  <c r="J12" i="1"/>
  <c r="J15" i="1"/>
  <c r="B4" i="29"/>
  <c r="J18" i="1"/>
  <c r="H26" i="8"/>
  <c r="J29" i="8"/>
  <c r="J29" i="1"/>
  <c r="J43" i="1"/>
  <c r="J33" i="1"/>
  <c r="J21" i="1"/>
  <c r="J26" i="1"/>
  <c r="J39" i="1"/>
  <c r="J24" i="13"/>
  <c r="J24" i="1"/>
  <c r="J50" i="1"/>
  <c r="J42" i="1"/>
  <c r="J59" i="1"/>
  <c r="C4" i="29"/>
  <c r="D4" i="29"/>
  <c r="H26" i="1"/>
  <c r="H39" i="1"/>
  <c r="H33" i="1"/>
  <c r="H21" i="1"/>
  <c r="H42" i="1"/>
  <c r="H59" i="1"/>
  <c r="C3" i="29"/>
  <c r="H8" i="1"/>
  <c r="H9" i="5"/>
  <c r="H9" i="15"/>
  <c r="H9" i="6"/>
  <c r="H9" i="8"/>
  <c r="H9" i="9"/>
  <c r="H9" i="7"/>
  <c r="H9" i="11"/>
  <c r="H9" i="12"/>
  <c r="H9" i="13"/>
  <c r="H9" i="14"/>
  <c r="H9" i="1"/>
  <c r="H7" i="1"/>
  <c r="H10" i="2"/>
  <c r="H10" i="1"/>
  <c r="H12" i="1"/>
  <c r="H15" i="1"/>
  <c r="B3" i="29"/>
  <c r="D3" i="29"/>
  <c r="Z26" i="8"/>
  <c r="F29" i="8"/>
  <c r="F29" i="1"/>
  <c r="F26" i="1"/>
  <c r="F31" i="1"/>
  <c r="F18" i="1"/>
  <c r="F21" i="1"/>
  <c r="F42" i="1"/>
  <c r="F59" i="1"/>
  <c r="C2" i="29"/>
  <c r="F9" i="2"/>
  <c r="F9" i="5"/>
  <c r="F9" i="6"/>
  <c r="F9" i="8"/>
  <c r="F9" i="9"/>
  <c r="F9" i="7"/>
  <c r="F9" i="11"/>
  <c r="F9" i="12"/>
  <c r="F9" i="13"/>
  <c r="F9" i="14"/>
  <c r="F9" i="15"/>
  <c r="F9" i="1"/>
  <c r="F12" i="1"/>
  <c r="F15" i="1"/>
  <c r="B2" i="29"/>
  <c r="D2" i="29"/>
  <c r="E2" i="29"/>
  <c r="E3" i="29"/>
  <c r="E4" i="29"/>
  <c r="E5" i="29"/>
  <c r="N9" i="8"/>
  <c r="N9" i="9"/>
  <c r="N9" i="11"/>
  <c r="N9" i="13"/>
  <c r="N9" i="6"/>
  <c r="N9" i="5"/>
  <c r="N9" i="2"/>
  <c r="N9" i="7"/>
  <c r="N9" i="12"/>
  <c r="N9" i="14"/>
  <c r="N9" i="15"/>
  <c r="N9" i="1"/>
  <c r="N12" i="1"/>
  <c r="N7" i="1"/>
  <c r="N15" i="1"/>
  <c r="B6" i="29"/>
  <c r="N44" i="1"/>
  <c r="N26" i="8"/>
  <c r="N26" i="1"/>
  <c r="N39" i="1"/>
  <c r="N18" i="1"/>
  <c r="N22" i="1"/>
  <c r="N24" i="1"/>
  <c r="N29" i="11"/>
  <c r="N29" i="1"/>
  <c r="N31" i="1"/>
  <c r="N37" i="1"/>
  <c r="N50" i="1"/>
  <c r="N59" i="1"/>
  <c r="C6" i="29"/>
  <c r="D6" i="29"/>
  <c r="E6" i="29"/>
  <c r="P9" i="8"/>
  <c r="P9" i="9"/>
  <c r="P9" i="14"/>
  <c r="P9" i="13"/>
  <c r="P9" i="2"/>
  <c r="P9" i="5"/>
  <c r="P9" i="6"/>
  <c r="P9" i="7"/>
  <c r="P9" i="11"/>
  <c r="P9" i="12"/>
  <c r="P9" i="15"/>
  <c r="P9" i="1"/>
  <c r="P15" i="1"/>
  <c r="B7" i="29"/>
  <c r="P44" i="1"/>
  <c r="P26" i="8"/>
  <c r="P26" i="1"/>
  <c r="P39" i="1"/>
  <c r="P31" i="1"/>
  <c r="P37" i="1"/>
  <c r="P50" i="1"/>
  <c r="P59" i="1"/>
  <c r="C7" i="29"/>
  <c r="D7" i="29"/>
  <c r="E7" i="29"/>
  <c r="R29" i="8"/>
  <c r="R29" i="1"/>
  <c r="R54" i="1"/>
  <c r="R26" i="1"/>
  <c r="R59" i="1"/>
  <c r="C8" i="29"/>
  <c r="R9" i="2"/>
  <c r="R9" i="5"/>
  <c r="R9" i="6"/>
  <c r="R9" i="8"/>
  <c r="R9" i="9"/>
  <c r="R9" i="7"/>
  <c r="R9" i="11"/>
  <c r="R9" i="12"/>
  <c r="R9" i="13"/>
  <c r="R9" i="14"/>
  <c r="R9" i="15"/>
  <c r="R9" i="1"/>
  <c r="R15" i="1"/>
  <c r="B8" i="29"/>
  <c r="D8" i="29"/>
  <c r="E8" i="29"/>
  <c r="T9" i="8"/>
  <c r="T9" i="2"/>
  <c r="T9" i="5"/>
  <c r="T9" i="6"/>
  <c r="T9" i="9"/>
  <c r="T9" i="7"/>
  <c r="T9" i="11"/>
  <c r="T9" i="12"/>
  <c r="T9" i="13"/>
  <c r="T9" i="14"/>
  <c r="T9" i="15"/>
  <c r="T9" i="1"/>
  <c r="T5" i="1"/>
  <c r="T15" i="1"/>
  <c r="B9" i="29"/>
  <c r="T44" i="1"/>
  <c r="T36" i="1"/>
  <c r="T18" i="1"/>
  <c r="T39" i="1"/>
  <c r="T21" i="1"/>
  <c r="T31" i="1"/>
  <c r="T26" i="1"/>
  <c r="T37" i="1"/>
  <c r="T59" i="1"/>
  <c r="C9" i="29"/>
  <c r="D9" i="29"/>
  <c r="E9" i="29"/>
  <c r="V9" i="8"/>
  <c r="V9" i="11"/>
  <c r="V9" i="5"/>
  <c r="V9" i="2"/>
  <c r="V9" i="6"/>
  <c r="V9" i="9"/>
  <c r="V9" i="7"/>
  <c r="V9" i="12"/>
  <c r="V9" i="13"/>
  <c r="V9" i="14"/>
  <c r="V9" i="15"/>
  <c r="V9" i="1"/>
  <c r="V12" i="1"/>
  <c r="V15" i="1"/>
  <c r="B10" i="29"/>
  <c r="V44" i="1"/>
  <c r="V26" i="8"/>
  <c r="V26" i="1"/>
  <c r="V43" i="1"/>
  <c r="V32" i="1"/>
  <c r="V39" i="1"/>
  <c r="V24" i="1"/>
  <c r="V31" i="1"/>
  <c r="V29" i="1"/>
  <c r="V37" i="1"/>
  <c r="V59" i="1"/>
  <c r="C10" i="29"/>
  <c r="D10" i="29"/>
  <c r="E10" i="29"/>
  <c r="X9" i="8"/>
  <c r="X9" i="11"/>
  <c r="X9" i="5"/>
  <c r="X9" i="2"/>
  <c r="X9" i="6"/>
  <c r="X9" i="9"/>
  <c r="X9" i="7"/>
  <c r="X9" i="12"/>
  <c r="X9" i="13"/>
  <c r="X9" i="14"/>
  <c r="X9" i="15"/>
  <c r="X9" i="1"/>
  <c r="X15" i="1"/>
  <c r="B11" i="29"/>
  <c r="X44" i="1"/>
  <c r="X26" i="8"/>
  <c r="X26" i="1"/>
  <c r="X48" i="1"/>
  <c r="X33" i="1"/>
  <c r="X39" i="1"/>
  <c r="X31" i="1"/>
  <c r="X37" i="1"/>
  <c r="X59" i="1"/>
  <c r="C11" i="29"/>
  <c r="D11" i="29"/>
  <c r="E11" i="29"/>
  <c r="Z9" i="8"/>
  <c r="Z9" i="5"/>
  <c r="Z9" i="2"/>
  <c r="Z9" i="6"/>
  <c r="Z9" i="9"/>
  <c r="Z9" i="7"/>
  <c r="Z9" i="11"/>
  <c r="Z9" i="12"/>
  <c r="Z9" i="13"/>
  <c r="Z9" i="14"/>
  <c r="Z9" i="15"/>
  <c r="Z9" i="1"/>
  <c r="Z12" i="1"/>
  <c r="Z15" i="1"/>
  <c r="B12" i="29"/>
  <c r="Z29" i="8"/>
  <c r="Z29" i="11"/>
  <c r="Z29" i="1"/>
  <c r="Z26" i="1"/>
  <c r="Z31" i="1"/>
  <c r="Z39" i="1"/>
  <c r="Z42" i="1"/>
  <c r="Z59" i="1"/>
  <c r="C12" i="29"/>
  <c r="D12" i="29"/>
  <c r="E12" i="29"/>
  <c r="AB9" i="8"/>
  <c r="AB9" i="2"/>
  <c r="AB9" i="5"/>
  <c r="AB9" i="6"/>
  <c r="AB9" i="9"/>
  <c r="AB9" i="7"/>
  <c r="AB9" i="11"/>
  <c r="AB9" i="12"/>
  <c r="AB9" i="13"/>
  <c r="AB9" i="14"/>
  <c r="AB9" i="15"/>
  <c r="AB9" i="1"/>
  <c r="AB12" i="1"/>
  <c r="AB15" i="1"/>
  <c r="B13" i="29"/>
  <c r="AB31" i="1"/>
  <c r="AB39" i="1"/>
  <c r="AB26" i="1"/>
  <c r="AB42" i="1"/>
  <c r="AB59" i="1"/>
  <c r="C13" i="29"/>
  <c r="D13" i="29"/>
  <c r="E13" i="29"/>
  <c r="B14" i="29"/>
  <c r="C14" i="29"/>
  <c r="D14" i="29"/>
  <c r="B6" i="20"/>
  <c r="C6" i="20"/>
  <c r="D6" i="20"/>
  <c r="E6" i="20"/>
  <c r="F6" i="20"/>
  <c r="J6" i="20"/>
  <c r="I6" i="20"/>
  <c r="K12" i="20"/>
  <c r="R27" i="28"/>
  <c r="AB9" i="28"/>
  <c r="Z9" i="28"/>
  <c r="X9" i="28"/>
  <c r="V9" i="28"/>
  <c r="T9" i="28"/>
  <c r="R9" i="28"/>
  <c r="P9" i="28"/>
  <c r="N9" i="28"/>
  <c r="L9" i="28"/>
  <c r="J9" i="28"/>
  <c r="F9" i="28"/>
  <c r="H9" i="28"/>
  <c r="Z8" i="28"/>
  <c r="F8" i="28"/>
  <c r="AB26" i="28"/>
  <c r="Z26" i="28"/>
  <c r="X26" i="28"/>
  <c r="V26" i="28"/>
  <c r="T26" i="28"/>
  <c r="R26" i="28"/>
  <c r="P26" i="28"/>
  <c r="N26" i="28"/>
  <c r="L26" i="28"/>
  <c r="J26" i="28"/>
  <c r="H26" i="28"/>
  <c r="F26" i="28"/>
  <c r="M5" i="23"/>
  <c r="L5" i="23"/>
  <c r="K5" i="23"/>
  <c r="J5" i="23"/>
  <c r="I5" i="23"/>
  <c r="H5" i="23"/>
  <c r="G5" i="23"/>
  <c r="F5" i="23"/>
  <c r="E5" i="23"/>
  <c r="D5" i="23"/>
  <c r="C5" i="23"/>
  <c r="B5" i="23"/>
  <c r="B6" i="23"/>
  <c r="C6" i="23"/>
  <c r="D6" i="23"/>
  <c r="E6" i="23"/>
  <c r="F6" i="23"/>
  <c r="G6" i="23"/>
  <c r="H6" i="23"/>
  <c r="I6" i="23"/>
  <c r="J6" i="23"/>
  <c r="K6" i="23"/>
  <c r="L6" i="23"/>
  <c r="M6" i="23"/>
  <c r="N6" i="23"/>
  <c r="O6" i="23"/>
  <c r="F11" i="20"/>
  <c r="F10" i="20"/>
  <c r="B10" i="20"/>
  <c r="B11" i="20"/>
  <c r="AB25" i="28"/>
  <c r="Z25" i="28"/>
  <c r="X25" i="28"/>
  <c r="V25" i="28"/>
  <c r="T25" i="28"/>
  <c r="R25" i="28"/>
  <c r="P25" i="28"/>
  <c r="N25" i="28"/>
  <c r="L25" i="28"/>
  <c r="J25" i="28"/>
  <c r="H25" i="28"/>
  <c r="F25" i="28"/>
  <c r="C11" i="20"/>
  <c r="D11" i="20"/>
  <c r="E11" i="20"/>
  <c r="G11" i="20"/>
  <c r="H11" i="20"/>
  <c r="K11" i="20"/>
  <c r="C25" i="28"/>
  <c r="G10" i="20"/>
  <c r="H10" i="20"/>
  <c r="K10" i="20"/>
  <c r="C10" i="20"/>
  <c r="D10" i="20"/>
  <c r="E10" i="20"/>
  <c r="C8" i="28"/>
  <c r="E8" i="28"/>
  <c r="AC15" i="28"/>
  <c r="AC59" i="28"/>
  <c r="AC61" i="28"/>
  <c r="AB8" i="28"/>
  <c r="AB15" i="28"/>
  <c r="AB59" i="28"/>
  <c r="AB61" i="28"/>
  <c r="AA15" i="28"/>
  <c r="AA59" i="28"/>
  <c r="AA61" i="28"/>
  <c r="Z15" i="28"/>
  <c r="Z29" i="28"/>
  <c r="Z59" i="28"/>
  <c r="Z61" i="28"/>
  <c r="Y15" i="28"/>
  <c r="Y59" i="28"/>
  <c r="Y61" i="28"/>
  <c r="X8" i="28"/>
  <c r="X15" i="28"/>
  <c r="X59" i="28"/>
  <c r="X61" i="28"/>
  <c r="W15" i="28"/>
  <c r="W59" i="28"/>
  <c r="W61" i="28"/>
  <c r="V8" i="28"/>
  <c r="V15" i="28"/>
  <c r="V29" i="28"/>
  <c r="V59" i="28"/>
  <c r="V61" i="28"/>
  <c r="U15" i="28"/>
  <c r="U59" i="28"/>
  <c r="U61" i="28"/>
  <c r="T8" i="28"/>
  <c r="T15" i="28"/>
  <c r="T59" i="28"/>
  <c r="T61" i="28"/>
  <c r="S15" i="28"/>
  <c r="S59" i="28"/>
  <c r="S61" i="28"/>
  <c r="R8" i="28"/>
  <c r="R15" i="28"/>
  <c r="B3" i="20"/>
  <c r="D3" i="20"/>
  <c r="R29" i="28"/>
  <c r="R59" i="28"/>
  <c r="R61" i="28"/>
  <c r="Q15" i="28"/>
  <c r="Q59" i="28"/>
  <c r="Q61" i="28"/>
  <c r="P8" i="28"/>
  <c r="P15" i="28"/>
  <c r="P59" i="28"/>
  <c r="P61" i="28"/>
  <c r="O15" i="28"/>
  <c r="O59" i="28"/>
  <c r="O61" i="28"/>
  <c r="N8" i="28"/>
  <c r="N15" i="28"/>
  <c r="N29" i="28"/>
  <c r="N59" i="28"/>
  <c r="N61" i="28"/>
  <c r="M15" i="28"/>
  <c r="M59" i="28"/>
  <c r="M61" i="28"/>
  <c r="L8" i="28"/>
  <c r="L15" i="28"/>
  <c r="L59" i="28"/>
  <c r="L61" i="28"/>
  <c r="K15" i="28"/>
  <c r="K59" i="28"/>
  <c r="K61" i="28"/>
  <c r="J8" i="28"/>
  <c r="J15" i="28"/>
  <c r="J29" i="28"/>
  <c r="J59" i="28"/>
  <c r="J61" i="28"/>
  <c r="I15" i="28"/>
  <c r="I59" i="28"/>
  <c r="I61" i="28"/>
  <c r="H8" i="28"/>
  <c r="H15" i="28"/>
  <c r="H59" i="28"/>
  <c r="H61" i="28"/>
  <c r="G15" i="28"/>
  <c r="G59" i="28"/>
  <c r="G61" i="28"/>
  <c r="F15" i="28"/>
  <c r="F29" i="28"/>
  <c r="F35" i="28"/>
  <c r="F36" i="28"/>
  <c r="F59" i="28"/>
  <c r="F61" i="28"/>
  <c r="C3" i="28"/>
  <c r="C4" i="28"/>
  <c r="C5" i="28"/>
  <c r="C6" i="28"/>
  <c r="C7" i="28"/>
  <c r="C9" i="28"/>
  <c r="C10" i="28"/>
  <c r="C11" i="28"/>
  <c r="C12" i="28"/>
  <c r="C13" i="28"/>
  <c r="C14" i="28"/>
  <c r="C15" i="28"/>
  <c r="D3" i="28"/>
  <c r="D4" i="28"/>
  <c r="D5" i="28"/>
  <c r="D6" i="28"/>
  <c r="D7" i="28"/>
  <c r="D8" i="28"/>
  <c r="D9" i="28"/>
  <c r="D10" i="28"/>
  <c r="D11" i="28"/>
  <c r="D12" i="28"/>
  <c r="D13" i="28"/>
  <c r="D14" i="28"/>
  <c r="D15" i="28"/>
  <c r="E15" i="28"/>
  <c r="C18" i="28"/>
  <c r="C19" i="28"/>
  <c r="C20" i="28"/>
  <c r="C21" i="28"/>
  <c r="C22" i="28"/>
  <c r="C23" i="28"/>
  <c r="C24" i="28"/>
  <c r="C26" i="28"/>
  <c r="C27" i="28"/>
  <c r="C28" i="28"/>
  <c r="C29" i="28"/>
  <c r="C30" i="28"/>
  <c r="C31" i="28"/>
  <c r="C32" i="28"/>
  <c r="C33" i="28"/>
  <c r="C34" i="28"/>
  <c r="C35" i="28"/>
  <c r="C36" i="28"/>
  <c r="C37" i="28"/>
  <c r="C38" i="28"/>
  <c r="C39" i="28"/>
  <c r="C40" i="28"/>
  <c r="C41" i="28"/>
  <c r="C42" i="28"/>
  <c r="C43" i="28"/>
  <c r="C44" i="28"/>
  <c r="C45" i="28"/>
  <c r="C46" i="28"/>
  <c r="C47" i="28"/>
  <c r="C48" i="28"/>
  <c r="C49" i="28"/>
  <c r="C50" i="28"/>
  <c r="C51" i="28"/>
  <c r="C52" i="28"/>
  <c r="C53" i="28"/>
  <c r="C54" i="28"/>
  <c r="C55" i="28"/>
  <c r="C56" i="28"/>
  <c r="C57" i="28"/>
  <c r="C58" i="28"/>
  <c r="C59" i="28"/>
  <c r="D18" i="28"/>
  <c r="D19" i="28"/>
  <c r="D20" i="28"/>
  <c r="D21" i="28"/>
  <c r="D22" i="28"/>
  <c r="D23" i="28"/>
  <c r="D24" i="28"/>
  <c r="D25" i="28"/>
  <c r="D26" i="28"/>
  <c r="D27" i="28"/>
  <c r="D28" i="28"/>
  <c r="D29" i="28"/>
  <c r="D30" i="28"/>
  <c r="D31" i="28"/>
  <c r="D32" i="28"/>
  <c r="D33" i="28"/>
  <c r="D34" i="28"/>
  <c r="D35" i="28"/>
  <c r="D36" i="28"/>
  <c r="D37" i="28"/>
  <c r="D38" i="28"/>
  <c r="D39" i="28"/>
  <c r="D40" i="28"/>
  <c r="D41" i="28"/>
  <c r="D42" i="28"/>
  <c r="D43" i="28"/>
  <c r="D44" i="28"/>
  <c r="D45" i="28"/>
  <c r="D46" i="28"/>
  <c r="D47" i="28"/>
  <c r="D48" i="28"/>
  <c r="D49" i="28"/>
  <c r="D50" i="28"/>
  <c r="D51" i="28"/>
  <c r="D52" i="28"/>
  <c r="D53" i="28"/>
  <c r="D54" i="28"/>
  <c r="D55" i="28"/>
  <c r="D56" i="28"/>
  <c r="D57" i="28"/>
  <c r="D58" i="28"/>
  <c r="D59" i="28"/>
  <c r="E59" i="28"/>
  <c r="E61" i="28"/>
  <c r="D61" i="28"/>
  <c r="C61" i="28"/>
  <c r="E58" i="28"/>
  <c r="E57" i="28"/>
  <c r="E56" i="28"/>
  <c r="E55" i="28"/>
  <c r="E54" i="28"/>
  <c r="E53" i="28"/>
  <c r="E52" i="28"/>
  <c r="E51" i="28"/>
  <c r="E50" i="28"/>
  <c r="E49" i="28"/>
  <c r="E48" i="28"/>
  <c r="E47" i="28"/>
  <c r="E46" i="28"/>
  <c r="E45" i="28"/>
  <c r="E44" i="28"/>
  <c r="E43" i="28"/>
  <c r="E42" i="28"/>
  <c r="E41" i="28"/>
  <c r="E40" i="28"/>
  <c r="E39" i="28"/>
  <c r="E38" i="28"/>
  <c r="E37" i="28"/>
  <c r="E36" i="28"/>
  <c r="E35" i="28"/>
  <c r="E34" i="28"/>
  <c r="E33" i="28"/>
  <c r="E32" i="28"/>
  <c r="E31" i="28"/>
  <c r="E30" i="28"/>
  <c r="E29" i="28"/>
  <c r="E28" i="28"/>
  <c r="E27" i="28"/>
  <c r="E26" i="28"/>
  <c r="E25" i="28"/>
  <c r="E24" i="28"/>
  <c r="E23" i="28"/>
  <c r="E22" i="28"/>
  <c r="E21" i="28"/>
  <c r="E20" i="28"/>
  <c r="E19" i="28"/>
  <c r="E18" i="28"/>
  <c r="E14" i="28"/>
  <c r="E13" i="28"/>
  <c r="E12" i="28"/>
  <c r="E11" i="28"/>
  <c r="E10" i="28"/>
  <c r="E9" i="28"/>
  <c r="E7" i="28"/>
  <c r="E6" i="28"/>
  <c r="E5" i="28"/>
  <c r="E4" i="28"/>
  <c r="E3" i="28"/>
  <c r="R26" i="8"/>
  <c r="T26" i="8"/>
  <c r="V29" i="8"/>
  <c r="J26" i="8"/>
  <c r="L26" i="8"/>
  <c r="N29" i="8"/>
  <c r="F26" i="8"/>
  <c r="AB26" i="8"/>
  <c r="L14" i="23"/>
  <c r="C41" i="19"/>
  <c r="N39" i="8"/>
  <c r="L39" i="8"/>
  <c r="D29" i="8"/>
  <c r="C29" i="8"/>
  <c r="E29" i="8"/>
  <c r="E28" i="8"/>
  <c r="D27" i="8"/>
  <c r="C27" i="8"/>
  <c r="E27" i="8"/>
  <c r="D28" i="8"/>
  <c r="C28" i="8"/>
  <c r="F26" i="9"/>
  <c r="H26" i="9"/>
  <c r="J26" i="9"/>
  <c r="L26" i="9"/>
  <c r="N26" i="9"/>
  <c r="P26" i="9"/>
  <c r="R26" i="9"/>
  <c r="T26" i="9"/>
  <c r="V26" i="9"/>
  <c r="X26" i="9"/>
  <c r="Z26" i="9"/>
  <c r="AB26" i="9"/>
  <c r="C26" i="9"/>
  <c r="F29" i="9"/>
  <c r="J29" i="9"/>
  <c r="N29" i="9"/>
  <c r="R29" i="9"/>
  <c r="V29" i="9"/>
  <c r="Z29" i="9"/>
  <c r="C29" i="9"/>
  <c r="C18" i="9"/>
  <c r="C33" i="9"/>
  <c r="C39" i="9"/>
  <c r="C37" i="9"/>
  <c r="C21" i="9"/>
  <c r="C50" i="9"/>
  <c r="C59" i="9"/>
  <c r="E59" i="9"/>
  <c r="C9" i="9"/>
  <c r="C7" i="9"/>
  <c r="C15" i="9"/>
  <c r="E15" i="9"/>
  <c r="E61" i="9"/>
  <c r="D29" i="9"/>
  <c r="E29" i="9"/>
  <c r="E28" i="9"/>
  <c r="C27" i="9"/>
  <c r="D27" i="9"/>
  <c r="E27" i="9"/>
  <c r="D28" i="9"/>
  <c r="C28" i="9"/>
  <c r="C54" i="19"/>
  <c r="D29" i="4"/>
  <c r="C29" i="4"/>
  <c r="E29" i="4"/>
  <c r="E28" i="4"/>
  <c r="C27" i="4"/>
  <c r="D27" i="4"/>
  <c r="E27" i="4"/>
  <c r="D28" i="4"/>
  <c r="C28" i="4"/>
  <c r="H36" i="4"/>
  <c r="F63" i="4"/>
  <c r="F62" i="4"/>
  <c r="F60" i="4"/>
  <c r="C31" i="9"/>
  <c r="P14" i="4"/>
  <c r="C31" i="8"/>
  <c r="AB14" i="4"/>
  <c r="E51" i="2"/>
  <c r="B6" i="24"/>
  <c r="B5" i="24"/>
  <c r="F51" i="2"/>
  <c r="H51" i="2"/>
  <c r="J51" i="2"/>
  <c r="L51" i="2"/>
  <c r="N51" i="2"/>
  <c r="P51" i="2"/>
  <c r="R51" i="2"/>
  <c r="T51" i="2"/>
  <c r="V51" i="2"/>
  <c r="X51" i="2"/>
  <c r="C51" i="2"/>
  <c r="X26" i="3"/>
  <c r="Z26" i="3"/>
  <c r="Z29" i="3"/>
  <c r="R26" i="3"/>
  <c r="T26" i="3"/>
  <c r="V29" i="3"/>
  <c r="N26" i="3"/>
  <c r="P26" i="3"/>
  <c r="R29" i="3"/>
  <c r="J26" i="3"/>
  <c r="L26" i="3"/>
  <c r="N29" i="3"/>
  <c r="F26" i="3"/>
  <c r="H26" i="3"/>
  <c r="J29" i="3"/>
  <c r="AB26" i="3"/>
  <c r="F29" i="3"/>
  <c r="V26" i="3"/>
  <c r="C29" i="15"/>
  <c r="E29" i="15"/>
  <c r="D29" i="15"/>
  <c r="D2" i="19"/>
  <c r="B5" i="27"/>
  <c r="C5" i="27"/>
  <c r="AB49" i="2"/>
  <c r="Z49" i="2"/>
  <c r="X49" i="2"/>
  <c r="V49" i="2"/>
  <c r="T49" i="2"/>
  <c r="R49" i="2"/>
  <c r="P49" i="2"/>
  <c r="N49" i="2"/>
  <c r="L49" i="2"/>
  <c r="J49" i="2"/>
  <c r="H49" i="2"/>
  <c r="F49" i="2"/>
  <c r="C4" i="27"/>
  <c r="C3" i="27"/>
  <c r="C2" i="27"/>
  <c r="B3" i="25"/>
  <c r="AB30" i="2"/>
  <c r="Z30" i="2"/>
  <c r="X30" i="2"/>
  <c r="V30" i="2"/>
  <c r="T30" i="2"/>
  <c r="R30" i="2"/>
  <c r="P30" i="2"/>
  <c r="N30" i="2"/>
  <c r="L30" i="2"/>
  <c r="J30" i="2"/>
  <c r="H30" i="2"/>
  <c r="F30" i="2"/>
  <c r="B3" i="24"/>
  <c r="B2" i="20"/>
  <c r="D2" i="20"/>
  <c r="B5" i="20"/>
  <c r="D5" i="20"/>
  <c r="R27" i="2"/>
  <c r="C2" i="20"/>
  <c r="C5" i="20"/>
  <c r="Z29" i="2"/>
  <c r="V29" i="2"/>
  <c r="R29" i="2"/>
  <c r="N29" i="2"/>
  <c r="J29" i="2"/>
  <c r="F29" i="2"/>
  <c r="AB26" i="2"/>
  <c r="Z26" i="2"/>
  <c r="X26" i="2"/>
  <c r="V26" i="2"/>
  <c r="T26" i="2"/>
  <c r="R26" i="2"/>
  <c r="P26" i="2"/>
  <c r="N26" i="2"/>
  <c r="L26" i="2"/>
  <c r="J26" i="2"/>
  <c r="H26" i="2"/>
  <c r="F26" i="2"/>
  <c r="G5" i="20"/>
  <c r="H5" i="20"/>
  <c r="K5" i="20"/>
  <c r="E5" i="20"/>
  <c r="X46" i="2"/>
  <c r="R46" i="2"/>
  <c r="L46" i="2"/>
  <c r="F46" i="2"/>
  <c r="E50" i="13"/>
  <c r="K13" i="23"/>
  <c r="X26" i="14"/>
  <c r="Z29" i="14"/>
  <c r="V29" i="14"/>
  <c r="G13" i="23"/>
  <c r="P26" i="14"/>
  <c r="R29" i="14"/>
  <c r="N29" i="14"/>
  <c r="J29" i="14"/>
  <c r="F29" i="14"/>
  <c r="K12" i="23"/>
  <c r="X26" i="13"/>
  <c r="Z29" i="13"/>
  <c r="V29" i="13"/>
  <c r="G12" i="23"/>
  <c r="P26" i="13"/>
  <c r="R29" i="13"/>
  <c r="N29" i="13"/>
  <c r="J29" i="13"/>
  <c r="F29" i="13"/>
  <c r="K11" i="23"/>
  <c r="X26" i="12"/>
  <c r="Z29" i="12"/>
  <c r="V29" i="12"/>
  <c r="R29" i="12"/>
  <c r="D11" i="23"/>
  <c r="J26" i="12"/>
  <c r="N29" i="12"/>
  <c r="J29" i="12"/>
  <c r="F29" i="12"/>
  <c r="V29" i="11"/>
  <c r="R29" i="11"/>
  <c r="J29" i="11"/>
  <c r="AB26" i="11"/>
  <c r="F29" i="11"/>
  <c r="B4" i="20"/>
  <c r="C4" i="20"/>
  <c r="V26" i="6"/>
  <c r="X26" i="6"/>
  <c r="V25" i="6"/>
  <c r="X25" i="6"/>
  <c r="Z29" i="6"/>
  <c r="R26" i="6"/>
  <c r="T26" i="6"/>
  <c r="R25" i="6"/>
  <c r="T25" i="6"/>
  <c r="V29" i="6"/>
  <c r="N26" i="6"/>
  <c r="P26" i="6"/>
  <c r="N25" i="6"/>
  <c r="P25" i="6"/>
  <c r="R29" i="6"/>
  <c r="J26" i="6"/>
  <c r="L26" i="6"/>
  <c r="J25" i="6"/>
  <c r="L25" i="6"/>
  <c r="N29" i="6"/>
  <c r="F26" i="6"/>
  <c r="H26" i="6"/>
  <c r="F25" i="6"/>
  <c r="H25" i="6"/>
  <c r="J29" i="6"/>
  <c r="Z26" i="6"/>
  <c r="AB26" i="6"/>
  <c r="Z25" i="6"/>
  <c r="AB25" i="6"/>
  <c r="F29" i="6"/>
  <c r="V26" i="7"/>
  <c r="X26" i="7"/>
  <c r="Z29" i="7"/>
  <c r="R26" i="7"/>
  <c r="T26" i="7"/>
  <c r="V29" i="7"/>
  <c r="N26" i="7"/>
  <c r="P26" i="7"/>
  <c r="R29" i="7"/>
  <c r="J26" i="7"/>
  <c r="L26" i="7"/>
  <c r="N29" i="7"/>
  <c r="AB26" i="7"/>
  <c r="Z26" i="7"/>
  <c r="F29" i="7"/>
  <c r="F26" i="7"/>
  <c r="H26" i="7"/>
  <c r="J29" i="7"/>
  <c r="T13" i="13"/>
  <c r="N13" i="13"/>
  <c r="H107" i="19"/>
  <c r="N5" i="23"/>
  <c r="O5" i="23"/>
  <c r="F35" i="6"/>
  <c r="F36" i="6"/>
  <c r="C28" i="19"/>
  <c r="J17" i="23"/>
  <c r="Z29" i="10"/>
  <c r="D31" i="6"/>
  <c r="D29" i="3"/>
  <c r="C29" i="3"/>
  <c r="E29" i="3"/>
  <c r="E28" i="3"/>
  <c r="C27" i="3"/>
  <c r="D27" i="3"/>
  <c r="E27" i="3"/>
  <c r="D28" i="3"/>
  <c r="C28" i="3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1" i="1"/>
  <c r="AB40" i="1"/>
  <c r="AB38" i="1"/>
  <c r="AB37" i="1"/>
  <c r="AB36" i="1"/>
  <c r="AB35" i="1"/>
  <c r="AB34" i="1"/>
  <c r="AB33" i="1"/>
  <c r="AB32" i="1"/>
  <c r="AB30" i="1"/>
  <c r="AB29" i="1"/>
  <c r="AB28" i="1"/>
  <c r="AB27" i="1"/>
  <c r="AB25" i="2"/>
  <c r="AB25" i="5"/>
  <c r="AB25" i="1"/>
  <c r="AB24" i="1"/>
  <c r="AB23" i="1"/>
  <c r="AB22" i="1"/>
  <c r="AB21" i="1"/>
  <c r="AB20" i="1"/>
  <c r="AB19" i="1"/>
  <c r="AB18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1" i="1"/>
  <c r="Z40" i="1"/>
  <c r="Z38" i="1"/>
  <c r="Z37" i="1"/>
  <c r="Z36" i="1"/>
  <c r="Z35" i="1"/>
  <c r="Z34" i="1"/>
  <c r="Z33" i="1"/>
  <c r="Z32" i="1"/>
  <c r="Z30" i="1"/>
  <c r="Z28" i="1"/>
  <c r="Z27" i="1"/>
  <c r="Z25" i="2"/>
  <c r="Z25" i="5"/>
  <c r="Z25" i="1"/>
  <c r="Z24" i="1"/>
  <c r="Z23" i="1"/>
  <c r="Z22" i="1"/>
  <c r="Z21" i="1"/>
  <c r="Z20" i="1"/>
  <c r="Z19" i="1"/>
  <c r="Z18" i="1"/>
  <c r="X58" i="1"/>
  <c r="X57" i="1"/>
  <c r="X56" i="1"/>
  <c r="X55" i="1"/>
  <c r="X54" i="1"/>
  <c r="X53" i="1"/>
  <c r="X52" i="1"/>
  <c r="X51" i="1"/>
  <c r="X50" i="1"/>
  <c r="X49" i="1"/>
  <c r="X47" i="1"/>
  <c r="X46" i="1"/>
  <c r="X45" i="1"/>
  <c r="X43" i="1"/>
  <c r="X42" i="1"/>
  <c r="X41" i="1"/>
  <c r="X40" i="1"/>
  <c r="X38" i="1"/>
  <c r="X36" i="1"/>
  <c r="X35" i="1"/>
  <c r="X34" i="1"/>
  <c r="X32" i="1"/>
  <c r="X30" i="1"/>
  <c r="X29" i="1"/>
  <c r="X28" i="1"/>
  <c r="X27" i="1"/>
  <c r="X25" i="2"/>
  <c r="X25" i="5"/>
  <c r="X25" i="1"/>
  <c r="X24" i="1"/>
  <c r="X23" i="1"/>
  <c r="X22" i="1"/>
  <c r="X21" i="1"/>
  <c r="X20" i="1"/>
  <c r="X19" i="1"/>
  <c r="X18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2" i="1"/>
  <c r="V41" i="1"/>
  <c r="V40" i="1"/>
  <c r="V38" i="1"/>
  <c r="V36" i="1"/>
  <c r="V35" i="1"/>
  <c r="V34" i="1"/>
  <c r="V33" i="1"/>
  <c r="V30" i="1"/>
  <c r="V28" i="1"/>
  <c r="V27" i="1"/>
  <c r="V26" i="10"/>
  <c r="V25" i="2"/>
  <c r="V25" i="5"/>
  <c r="V25" i="1"/>
  <c r="V23" i="1"/>
  <c r="V22" i="1"/>
  <c r="V21" i="1"/>
  <c r="V20" i="1"/>
  <c r="V1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3" i="1"/>
  <c r="T42" i="1"/>
  <c r="T41" i="1"/>
  <c r="T40" i="1"/>
  <c r="T38" i="1"/>
  <c r="T35" i="1"/>
  <c r="T34" i="1"/>
  <c r="T33" i="1"/>
  <c r="T32" i="1"/>
  <c r="T30" i="1"/>
  <c r="T29" i="1"/>
  <c r="T28" i="1"/>
  <c r="T27" i="1"/>
  <c r="T25" i="2"/>
  <c r="T25" i="5"/>
  <c r="T25" i="1"/>
  <c r="T24" i="1"/>
  <c r="T23" i="1"/>
  <c r="T22" i="1"/>
  <c r="T20" i="1"/>
  <c r="T19" i="1"/>
  <c r="R58" i="1"/>
  <c r="R57" i="1"/>
  <c r="R56" i="1"/>
  <c r="R55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8" i="1"/>
  <c r="D4" i="20"/>
  <c r="R27" i="5"/>
  <c r="R27" i="6"/>
  <c r="R27" i="1"/>
  <c r="R25" i="2"/>
  <c r="R25" i="5"/>
  <c r="R25" i="1"/>
  <c r="R24" i="1"/>
  <c r="R23" i="1"/>
  <c r="R22" i="1"/>
  <c r="R21" i="1"/>
  <c r="R20" i="1"/>
  <c r="R19" i="1"/>
  <c r="R18" i="1"/>
  <c r="P58" i="1"/>
  <c r="P57" i="1"/>
  <c r="P56" i="1"/>
  <c r="P55" i="1"/>
  <c r="P54" i="1"/>
  <c r="P53" i="1"/>
  <c r="P52" i="1"/>
  <c r="P51" i="1"/>
  <c r="P49" i="1"/>
  <c r="P48" i="1"/>
  <c r="P47" i="1"/>
  <c r="P46" i="1"/>
  <c r="P45" i="1"/>
  <c r="P43" i="1"/>
  <c r="P42" i="1"/>
  <c r="P41" i="1"/>
  <c r="P40" i="1"/>
  <c r="P38" i="1"/>
  <c r="P36" i="1"/>
  <c r="P35" i="1"/>
  <c r="P34" i="1"/>
  <c r="P33" i="1"/>
  <c r="P32" i="1"/>
  <c r="P30" i="1"/>
  <c r="P29" i="1"/>
  <c r="P28" i="1"/>
  <c r="P27" i="1"/>
  <c r="P25" i="2"/>
  <c r="P25" i="5"/>
  <c r="P25" i="1"/>
  <c r="P24" i="1"/>
  <c r="P23" i="1"/>
  <c r="P22" i="1"/>
  <c r="P21" i="1"/>
  <c r="P20" i="1"/>
  <c r="P19" i="1"/>
  <c r="P18" i="1"/>
  <c r="N58" i="1"/>
  <c r="N57" i="1"/>
  <c r="N56" i="1"/>
  <c r="N55" i="1"/>
  <c r="N54" i="1"/>
  <c r="N53" i="1"/>
  <c r="N52" i="1"/>
  <c r="N51" i="1"/>
  <c r="N49" i="1"/>
  <c r="N48" i="1"/>
  <c r="N47" i="1"/>
  <c r="N46" i="1"/>
  <c r="N45" i="1"/>
  <c r="N43" i="1"/>
  <c r="N42" i="1"/>
  <c r="N41" i="1"/>
  <c r="N40" i="1"/>
  <c r="N38" i="1"/>
  <c r="N36" i="1"/>
  <c r="N35" i="1"/>
  <c r="N34" i="1"/>
  <c r="N33" i="1"/>
  <c r="N32" i="1"/>
  <c r="N30" i="1"/>
  <c r="N28" i="1"/>
  <c r="N27" i="1"/>
  <c r="N25" i="2"/>
  <c r="N25" i="5"/>
  <c r="N25" i="1"/>
  <c r="N23" i="1"/>
  <c r="N21" i="1"/>
  <c r="N20" i="1"/>
  <c r="N19" i="1"/>
  <c r="L58" i="1"/>
  <c r="L57" i="1"/>
  <c r="L56" i="1"/>
  <c r="L55" i="1"/>
  <c r="L54" i="1"/>
  <c r="L53" i="1"/>
  <c r="L52" i="1"/>
  <c r="L51" i="1"/>
  <c r="L49" i="1"/>
  <c r="L48" i="1"/>
  <c r="L47" i="1"/>
  <c r="L46" i="1"/>
  <c r="L45" i="1"/>
  <c r="L43" i="1"/>
  <c r="L41" i="1"/>
  <c r="L40" i="1"/>
  <c r="L38" i="1"/>
  <c r="L36" i="1"/>
  <c r="L35" i="1"/>
  <c r="L34" i="1"/>
  <c r="L32" i="1"/>
  <c r="L29" i="1"/>
  <c r="L28" i="1"/>
  <c r="L27" i="1"/>
  <c r="L25" i="2"/>
  <c r="L25" i="5"/>
  <c r="L25" i="1"/>
  <c r="L24" i="1"/>
  <c r="L23" i="1"/>
  <c r="L22" i="1"/>
  <c r="L20" i="1"/>
  <c r="L19" i="1"/>
  <c r="J58" i="1"/>
  <c r="J57" i="1"/>
  <c r="J56" i="1"/>
  <c r="J55" i="1"/>
  <c r="J54" i="1"/>
  <c r="J53" i="1"/>
  <c r="J52" i="1"/>
  <c r="J51" i="1"/>
  <c r="J49" i="1"/>
  <c r="J48" i="1"/>
  <c r="J47" i="1"/>
  <c r="J46" i="1"/>
  <c r="J45" i="1"/>
  <c r="J44" i="1"/>
  <c r="J41" i="1"/>
  <c r="J40" i="1"/>
  <c r="J38" i="1"/>
  <c r="J37" i="1"/>
  <c r="J36" i="1"/>
  <c r="J35" i="1"/>
  <c r="J34" i="1"/>
  <c r="J32" i="1"/>
  <c r="J31" i="1"/>
  <c r="J28" i="1"/>
  <c r="J27" i="1"/>
  <c r="J25" i="2"/>
  <c r="J25" i="5"/>
  <c r="J25" i="1"/>
  <c r="J23" i="1"/>
  <c r="J22" i="1"/>
  <c r="J20" i="1"/>
  <c r="J1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1" i="1"/>
  <c r="H40" i="1"/>
  <c r="H38" i="1"/>
  <c r="H37" i="1"/>
  <c r="H36" i="1"/>
  <c r="H35" i="1"/>
  <c r="H34" i="1"/>
  <c r="H32" i="1"/>
  <c r="H31" i="1"/>
  <c r="H29" i="1"/>
  <c r="H28" i="1"/>
  <c r="H27" i="1"/>
  <c r="H25" i="2"/>
  <c r="H25" i="5"/>
  <c r="H25" i="1"/>
  <c r="H24" i="1"/>
  <c r="H23" i="1"/>
  <c r="H22" i="1"/>
  <c r="H20" i="1"/>
  <c r="H19" i="1"/>
  <c r="H18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1" i="1"/>
  <c r="F40" i="1"/>
  <c r="F39" i="1"/>
  <c r="F38" i="1"/>
  <c r="F37" i="1"/>
  <c r="F36" i="1"/>
  <c r="F35" i="1"/>
  <c r="F34" i="1"/>
  <c r="F33" i="1"/>
  <c r="F32" i="1"/>
  <c r="F28" i="1"/>
  <c r="F27" i="1"/>
  <c r="F25" i="2"/>
  <c r="F25" i="5"/>
  <c r="F25" i="1"/>
  <c r="F24" i="1"/>
  <c r="F23" i="1"/>
  <c r="F22" i="1"/>
  <c r="F20" i="1"/>
  <c r="F19" i="1"/>
  <c r="AB14" i="1"/>
  <c r="AB13" i="1"/>
  <c r="AB11" i="1"/>
  <c r="AB10" i="1"/>
  <c r="C30" i="17"/>
  <c r="AB8" i="6"/>
  <c r="AB8" i="1"/>
  <c r="AB7" i="1"/>
  <c r="AB6" i="1"/>
  <c r="AB5" i="1"/>
  <c r="AB4" i="1"/>
  <c r="AB3" i="1"/>
  <c r="Z14" i="1"/>
  <c r="Z13" i="1"/>
  <c r="Z11" i="1"/>
  <c r="Z10" i="1"/>
  <c r="Z8" i="6"/>
  <c r="Z8" i="1"/>
  <c r="Z7" i="1"/>
  <c r="Z6" i="1"/>
  <c r="Z5" i="1"/>
  <c r="Z4" i="1"/>
  <c r="Z3" i="1"/>
  <c r="X14" i="1"/>
  <c r="X13" i="1"/>
  <c r="X12" i="1"/>
  <c r="X11" i="1"/>
  <c r="X10" i="1"/>
  <c r="X8" i="6"/>
  <c r="X8" i="1"/>
  <c r="X7" i="1"/>
  <c r="X6" i="1"/>
  <c r="X5" i="1"/>
  <c r="X4" i="1"/>
  <c r="X3" i="1"/>
  <c r="V14" i="1"/>
  <c r="V13" i="1"/>
  <c r="V11" i="1"/>
  <c r="V10" i="1"/>
  <c r="V8" i="6"/>
  <c r="V8" i="1"/>
  <c r="V7" i="1"/>
  <c r="V6" i="1"/>
  <c r="V5" i="1"/>
  <c r="V4" i="1"/>
  <c r="V3" i="1"/>
  <c r="T14" i="1"/>
  <c r="T13" i="1"/>
  <c r="T12" i="1"/>
  <c r="T11" i="1"/>
  <c r="T10" i="1"/>
  <c r="T8" i="6"/>
  <c r="T8" i="1"/>
  <c r="T7" i="1"/>
  <c r="T6" i="1"/>
  <c r="T4" i="1"/>
  <c r="T3" i="1"/>
  <c r="R14" i="1"/>
  <c r="R13" i="1"/>
  <c r="R12" i="1"/>
  <c r="R11" i="1"/>
  <c r="R10" i="1"/>
  <c r="R8" i="6"/>
  <c r="R8" i="1"/>
  <c r="R7" i="1"/>
  <c r="R6" i="1"/>
  <c r="R5" i="1"/>
  <c r="R4" i="1"/>
  <c r="R3" i="1"/>
  <c r="P14" i="1"/>
  <c r="P13" i="1"/>
  <c r="P12" i="1"/>
  <c r="P11" i="1"/>
  <c r="P10" i="1"/>
  <c r="P8" i="6"/>
  <c r="P8" i="1"/>
  <c r="P6" i="1"/>
  <c r="P5" i="1"/>
  <c r="P4" i="1"/>
  <c r="P3" i="1"/>
  <c r="N14" i="1"/>
  <c r="N13" i="1"/>
  <c r="N11" i="1"/>
  <c r="N10" i="1"/>
  <c r="N8" i="6"/>
  <c r="N8" i="1"/>
  <c r="N6" i="1"/>
  <c r="N5" i="1"/>
  <c r="N4" i="1"/>
  <c r="N3" i="1"/>
  <c r="L14" i="1"/>
  <c r="L13" i="1"/>
  <c r="L12" i="1"/>
  <c r="L11" i="1"/>
  <c r="L10" i="1"/>
  <c r="L8" i="6"/>
  <c r="L7" i="1"/>
  <c r="L6" i="1"/>
  <c r="L5" i="1"/>
  <c r="L4" i="1"/>
  <c r="L3" i="1"/>
  <c r="J14" i="1"/>
  <c r="J13" i="1"/>
  <c r="J11" i="1"/>
  <c r="J10" i="1"/>
  <c r="J8" i="6"/>
  <c r="J8" i="1"/>
  <c r="J7" i="1"/>
  <c r="J6" i="1"/>
  <c r="J5" i="1"/>
  <c r="J4" i="1"/>
  <c r="J3" i="1"/>
  <c r="H14" i="1"/>
  <c r="H13" i="1"/>
  <c r="H11" i="1"/>
  <c r="H8" i="6"/>
  <c r="H6" i="1"/>
  <c r="H5" i="1"/>
  <c r="H4" i="1"/>
  <c r="H3" i="1"/>
  <c r="F14" i="1"/>
  <c r="F13" i="1"/>
  <c r="F11" i="1"/>
  <c r="F10" i="1"/>
  <c r="F8" i="6"/>
  <c r="F8" i="1"/>
  <c r="F7" i="1"/>
  <c r="F6" i="1"/>
  <c r="F5" i="1"/>
  <c r="F4" i="1"/>
  <c r="F3" i="1"/>
  <c r="C29" i="14"/>
  <c r="D29" i="14"/>
  <c r="E29" i="14"/>
  <c r="E28" i="14"/>
  <c r="C27" i="14"/>
  <c r="D27" i="14"/>
  <c r="E27" i="14"/>
  <c r="D28" i="14"/>
  <c r="C28" i="14"/>
  <c r="E30" i="13"/>
  <c r="C29" i="13"/>
  <c r="D29" i="13"/>
  <c r="E29" i="13"/>
  <c r="E28" i="13"/>
  <c r="C27" i="13"/>
  <c r="D27" i="13"/>
  <c r="E27" i="13"/>
  <c r="D28" i="13"/>
  <c r="D26" i="13"/>
  <c r="C28" i="13"/>
  <c r="C29" i="11"/>
  <c r="C28" i="11"/>
  <c r="C27" i="11"/>
  <c r="D29" i="11"/>
  <c r="E29" i="11"/>
  <c r="E28" i="11"/>
  <c r="E27" i="11"/>
  <c r="D27" i="11"/>
  <c r="D29" i="10"/>
  <c r="C29" i="10"/>
  <c r="E29" i="10"/>
  <c r="E28" i="10"/>
  <c r="C27" i="10"/>
  <c r="D27" i="10"/>
  <c r="E27" i="10"/>
  <c r="D28" i="10"/>
  <c r="C28" i="10"/>
  <c r="C29" i="7"/>
  <c r="D29" i="7"/>
  <c r="E29" i="7"/>
  <c r="C28" i="7"/>
  <c r="D28" i="7"/>
  <c r="E28" i="7"/>
  <c r="C27" i="7"/>
  <c r="D27" i="7"/>
  <c r="E27" i="7"/>
  <c r="D30" i="7"/>
  <c r="D29" i="12"/>
  <c r="C29" i="12"/>
  <c r="E29" i="12"/>
  <c r="D28" i="12"/>
  <c r="C28" i="12"/>
  <c r="E28" i="12"/>
  <c r="D27" i="12"/>
  <c r="C27" i="12"/>
  <c r="E27" i="12"/>
  <c r="D26" i="12"/>
  <c r="N2" i="23"/>
  <c r="N3" i="23"/>
  <c r="N4" i="23"/>
  <c r="N7" i="23"/>
  <c r="N8" i="23"/>
  <c r="N9" i="23"/>
  <c r="N10" i="23"/>
  <c r="N11" i="23"/>
  <c r="N12" i="23"/>
  <c r="N13" i="23"/>
  <c r="N14" i="23"/>
  <c r="N15" i="23"/>
  <c r="N16" i="23"/>
  <c r="N17" i="23"/>
  <c r="N18" i="23"/>
  <c r="N19" i="23"/>
  <c r="M18" i="23"/>
  <c r="M19" i="23"/>
  <c r="L18" i="23"/>
  <c r="L19" i="23"/>
  <c r="K18" i="23"/>
  <c r="K19" i="23"/>
  <c r="J18" i="23"/>
  <c r="J19" i="23"/>
  <c r="I18" i="23"/>
  <c r="I19" i="23"/>
  <c r="H18" i="23"/>
  <c r="H19" i="23"/>
  <c r="G18" i="23"/>
  <c r="G19" i="23"/>
  <c r="F18" i="23"/>
  <c r="F19" i="23"/>
  <c r="E18" i="23"/>
  <c r="E19" i="23"/>
  <c r="D18" i="23"/>
  <c r="D19" i="23"/>
  <c r="C18" i="23"/>
  <c r="C19" i="23"/>
  <c r="B18" i="23"/>
  <c r="B19" i="23"/>
  <c r="O2" i="23"/>
  <c r="O3" i="23"/>
  <c r="O4" i="23"/>
  <c r="O7" i="23"/>
  <c r="O8" i="23"/>
  <c r="O9" i="23"/>
  <c r="O10" i="23"/>
  <c r="O11" i="23"/>
  <c r="O12" i="23"/>
  <c r="O13" i="23"/>
  <c r="O14" i="23"/>
  <c r="O15" i="23"/>
  <c r="O16" i="23"/>
  <c r="O17" i="23"/>
  <c r="O18" i="23"/>
  <c r="H3" i="20"/>
  <c r="H4" i="20"/>
  <c r="H2" i="20"/>
  <c r="H6" i="20"/>
  <c r="G3" i="20"/>
  <c r="G4" i="20"/>
  <c r="G2" i="20"/>
  <c r="G6" i="20"/>
  <c r="K6" i="20"/>
  <c r="K4" i="20"/>
  <c r="K3" i="20"/>
  <c r="K2" i="20"/>
  <c r="C3" i="20"/>
  <c r="C29" i="6"/>
  <c r="D29" i="6"/>
  <c r="E29" i="6"/>
  <c r="C28" i="6"/>
  <c r="D28" i="6"/>
  <c r="E28" i="6"/>
  <c r="C27" i="6"/>
  <c r="D27" i="6"/>
  <c r="E27" i="6"/>
  <c r="C29" i="5"/>
  <c r="D29" i="5"/>
  <c r="E29" i="5"/>
  <c r="C28" i="5"/>
  <c r="D28" i="5"/>
  <c r="E28" i="5"/>
  <c r="C27" i="5"/>
  <c r="D27" i="5"/>
  <c r="E27" i="5"/>
  <c r="C29" i="2"/>
  <c r="D29" i="2"/>
  <c r="E29" i="2"/>
  <c r="C27" i="2"/>
  <c r="D27" i="2"/>
  <c r="E27" i="2"/>
  <c r="C29" i="1"/>
  <c r="D29" i="1"/>
  <c r="E29" i="1"/>
  <c r="C27" i="1"/>
  <c r="D27" i="1"/>
  <c r="E27" i="1"/>
  <c r="E2" i="20"/>
  <c r="E3" i="20"/>
  <c r="E4" i="20"/>
  <c r="X7" i="12"/>
  <c r="Z7" i="12"/>
  <c r="C7" i="12"/>
  <c r="C132" i="19"/>
  <c r="C119" i="19"/>
  <c r="C106" i="19"/>
  <c r="C93" i="19"/>
  <c r="G78" i="19"/>
  <c r="G77" i="19"/>
  <c r="G68" i="19"/>
  <c r="G69" i="19"/>
  <c r="G70" i="19"/>
  <c r="G71" i="19"/>
  <c r="G72" i="19"/>
  <c r="G74" i="19"/>
  <c r="G75" i="19"/>
  <c r="E72" i="19"/>
  <c r="E74" i="19"/>
  <c r="C80" i="19"/>
  <c r="C67" i="19"/>
  <c r="D80" i="19"/>
  <c r="C15" i="19"/>
  <c r="Z4" i="12"/>
  <c r="Z4" i="7"/>
  <c r="N4" i="7"/>
  <c r="Z4" i="8"/>
  <c r="Z4" i="4"/>
  <c r="AB4" i="2"/>
  <c r="R4" i="2"/>
  <c r="C2" i="21"/>
  <c r="C5" i="21"/>
  <c r="X8" i="12"/>
  <c r="AB8" i="14"/>
  <c r="C26" i="17"/>
  <c r="Z8" i="14"/>
  <c r="AB8" i="13"/>
  <c r="C25" i="17"/>
  <c r="Z8" i="13"/>
  <c r="C22" i="17"/>
  <c r="Z8" i="12"/>
  <c r="P8" i="12"/>
  <c r="AB8" i="11"/>
  <c r="C23" i="17"/>
  <c r="Z8" i="11"/>
  <c r="AB8" i="7"/>
  <c r="C21" i="17"/>
  <c r="Z8" i="7"/>
  <c r="F8" i="7"/>
  <c r="AB8" i="8"/>
  <c r="C24" i="17"/>
  <c r="Z8" i="8"/>
  <c r="P8" i="8"/>
  <c r="AB8" i="2"/>
  <c r="X8" i="2"/>
  <c r="P8" i="2"/>
  <c r="J8" i="2"/>
  <c r="C27" i="17"/>
  <c r="Z8" i="5"/>
  <c r="C20" i="17"/>
  <c r="C10" i="17"/>
  <c r="C5" i="17"/>
  <c r="C2" i="17"/>
  <c r="AC15" i="1"/>
  <c r="AC59" i="1"/>
  <c r="AC61" i="1"/>
  <c r="AB61" i="1"/>
  <c r="AA15" i="1"/>
  <c r="AA59" i="1"/>
  <c r="AA61" i="1"/>
  <c r="Z61" i="1"/>
  <c r="Y15" i="1"/>
  <c r="Y59" i="1"/>
  <c r="Y61" i="1"/>
  <c r="X61" i="1"/>
  <c r="W15" i="1"/>
  <c r="W59" i="1"/>
  <c r="W61" i="1"/>
  <c r="V61" i="1"/>
  <c r="U15" i="1"/>
  <c r="U59" i="1"/>
  <c r="U61" i="1"/>
  <c r="T61" i="1"/>
  <c r="S15" i="1"/>
  <c r="S59" i="1"/>
  <c r="S61" i="1"/>
  <c r="R61" i="1"/>
  <c r="Q15" i="1"/>
  <c r="Q59" i="1"/>
  <c r="Q61" i="1"/>
  <c r="P61" i="1"/>
  <c r="O15" i="1"/>
  <c r="O59" i="1"/>
  <c r="O61" i="1"/>
  <c r="N61" i="1"/>
  <c r="M15" i="1"/>
  <c r="M59" i="1"/>
  <c r="M61" i="1"/>
  <c r="L61" i="1"/>
  <c r="K15" i="1"/>
  <c r="K59" i="1"/>
  <c r="K61" i="1"/>
  <c r="J61" i="1"/>
  <c r="I15" i="1"/>
  <c r="I59" i="1"/>
  <c r="I61" i="1"/>
  <c r="H61" i="1"/>
  <c r="G15" i="1"/>
  <c r="G59" i="1"/>
  <c r="G61" i="1"/>
  <c r="F61" i="1"/>
  <c r="C3" i="1"/>
  <c r="C4" i="1"/>
  <c r="C5" i="1"/>
  <c r="C6" i="1"/>
  <c r="C9" i="1"/>
  <c r="C10" i="1"/>
  <c r="C11" i="1"/>
  <c r="C12" i="1"/>
  <c r="C13" i="1"/>
  <c r="C14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E15" i="1"/>
  <c r="C19" i="1"/>
  <c r="C20" i="1"/>
  <c r="C21" i="1"/>
  <c r="C22" i="1"/>
  <c r="C23" i="1"/>
  <c r="C24" i="1"/>
  <c r="C25" i="1"/>
  <c r="C26" i="1"/>
  <c r="C28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D18" i="1"/>
  <c r="D19" i="1"/>
  <c r="D20" i="1"/>
  <c r="D21" i="1"/>
  <c r="D22" i="1"/>
  <c r="D23" i="1"/>
  <c r="D24" i="1"/>
  <c r="D25" i="1"/>
  <c r="D26" i="1"/>
  <c r="D28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E59" i="1"/>
  <c r="E61" i="1"/>
  <c r="D61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9" i="1"/>
  <c r="E18" i="1"/>
  <c r="E14" i="1"/>
  <c r="E13" i="1"/>
  <c r="E12" i="1"/>
  <c r="E11" i="1"/>
  <c r="E10" i="1"/>
  <c r="E9" i="1"/>
  <c r="E8" i="1"/>
  <c r="E7" i="1"/>
  <c r="E6" i="1"/>
  <c r="E5" i="1"/>
  <c r="E4" i="1"/>
  <c r="E3" i="1"/>
  <c r="AC15" i="15"/>
  <c r="AC59" i="15"/>
  <c r="AC61" i="15"/>
  <c r="AB15" i="15"/>
  <c r="AB59" i="15"/>
  <c r="AB61" i="15"/>
  <c r="AA15" i="15"/>
  <c r="AA59" i="15"/>
  <c r="AA61" i="15"/>
  <c r="Z15" i="15"/>
  <c r="Z59" i="15"/>
  <c r="Z61" i="15"/>
  <c r="Y15" i="15"/>
  <c r="Y59" i="15"/>
  <c r="Y61" i="15"/>
  <c r="X15" i="15"/>
  <c r="X59" i="15"/>
  <c r="X61" i="15"/>
  <c r="W15" i="15"/>
  <c r="W59" i="15"/>
  <c r="W61" i="15"/>
  <c r="V15" i="15"/>
  <c r="V59" i="15"/>
  <c r="V61" i="15"/>
  <c r="U15" i="15"/>
  <c r="U59" i="15"/>
  <c r="U61" i="15"/>
  <c r="T15" i="15"/>
  <c r="T59" i="15"/>
  <c r="T61" i="15"/>
  <c r="S15" i="15"/>
  <c r="S59" i="15"/>
  <c r="S61" i="15"/>
  <c r="R15" i="15"/>
  <c r="R59" i="15"/>
  <c r="R61" i="15"/>
  <c r="Q15" i="15"/>
  <c r="Q59" i="15"/>
  <c r="Q61" i="15"/>
  <c r="P15" i="15"/>
  <c r="P59" i="15"/>
  <c r="P61" i="15"/>
  <c r="O15" i="15"/>
  <c r="O59" i="15"/>
  <c r="O61" i="15"/>
  <c r="N15" i="15"/>
  <c r="N59" i="15"/>
  <c r="N61" i="15"/>
  <c r="M15" i="15"/>
  <c r="M59" i="15"/>
  <c r="M61" i="15"/>
  <c r="L15" i="15"/>
  <c r="L59" i="15"/>
  <c r="L61" i="15"/>
  <c r="K15" i="15"/>
  <c r="K59" i="15"/>
  <c r="K61" i="15"/>
  <c r="J15" i="15"/>
  <c r="J59" i="15"/>
  <c r="J61" i="15"/>
  <c r="I15" i="15"/>
  <c r="I59" i="15"/>
  <c r="I61" i="15"/>
  <c r="H15" i="15"/>
  <c r="H59" i="15"/>
  <c r="H61" i="15"/>
  <c r="G15" i="15"/>
  <c r="G59" i="15"/>
  <c r="G61" i="15"/>
  <c r="F15" i="15"/>
  <c r="F59" i="15"/>
  <c r="F61" i="15"/>
  <c r="C3" i="15"/>
  <c r="C4" i="15"/>
  <c r="C5" i="15"/>
  <c r="C6" i="15"/>
  <c r="C7" i="15"/>
  <c r="C8" i="15"/>
  <c r="C9" i="15"/>
  <c r="C10" i="15"/>
  <c r="C11" i="15"/>
  <c r="C12" i="15"/>
  <c r="C13" i="15"/>
  <c r="C14" i="15"/>
  <c r="C15" i="15"/>
  <c r="D3" i="15"/>
  <c r="D4" i="15"/>
  <c r="D5" i="15"/>
  <c r="D6" i="15"/>
  <c r="D7" i="15"/>
  <c r="D8" i="15"/>
  <c r="D9" i="15"/>
  <c r="D10" i="15"/>
  <c r="D11" i="15"/>
  <c r="D12" i="15"/>
  <c r="D13" i="15"/>
  <c r="D14" i="15"/>
  <c r="D15" i="15"/>
  <c r="E15" i="15"/>
  <c r="C18" i="15"/>
  <c r="C19" i="15"/>
  <c r="C20" i="15"/>
  <c r="C21" i="15"/>
  <c r="C22" i="15"/>
  <c r="C23" i="15"/>
  <c r="C24" i="15"/>
  <c r="C25" i="15"/>
  <c r="C26" i="15"/>
  <c r="C28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57" i="15"/>
  <c r="C58" i="15"/>
  <c r="C59" i="15"/>
  <c r="D18" i="15"/>
  <c r="D19" i="15"/>
  <c r="D20" i="15"/>
  <c r="D21" i="15"/>
  <c r="D22" i="15"/>
  <c r="D23" i="15"/>
  <c r="D24" i="15"/>
  <c r="D25" i="15"/>
  <c r="D26" i="15"/>
  <c r="D28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E59" i="15"/>
  <c r="E61" i="15"/>
  <c r="D61" i="15"/>
  <c r="C61" i="15"/>
  <c r="E58" i="15"/>
  <c r="E57" i="15"/>
  <c r="E56" i="15"/>
  <c r="E55" i="15"/>
  <c r="E54" i="15"/>
  <c r="E53" i="15"/>
  <c r="E52" i="15"/>
  <c r="E51" i="15"/>
  <c r="E50" i="15"/>
  <c r="E49" i="15"/>
  <c r="E48" i="15"/>
  <c r="E47" i="15"/>
  <c r="E46" i="15"/>
  <c r="E45" i="15"/>
  <c r="E44" i="15"/>
  <c r="E43" i="15"/>
  <c r="E42" i="15"/>
  <c r="E41" i="15"/>
  <c r="E40" i="15"/>
  <c r="E39" i="15"/>
  <c r="E38" i="15"/>
  <c r="E37" i="15"/>
  <c r="E36" i="15"/>
  <c r="E35" i="15"/>
  <c r="E34" i="15"/>
  <c r="E33" i="15"/>
  <c r="E32" i="15"/>
  <c r="E31" i="15"/>
  <c r="E30" i="15"/>
  <c r="E28" i="15"/>
  <c r="E26" i="15"/>
  <c r="E25" i="15"/>
  <c r="E24" i="15"/>
  <c r="E23" i="15"/>
  <c r="E22" i="15"/>
  <c r="E21" i="15"/>
  <c r="E20" i="15"/>
  <c r="E19" i="15"/>
  <c r="E18" i="15"/>
  <c r="E14" i="15"/>
  <c r="E13" i="15"/>
  <c r="E12" i="15"/>
  <c r="E11" i="15"/>
  <c r="E10" i="15"/>
  <c r="E9" i="15"/>
  <c r="E8" i="15"/>
  <c r="E7" i="15"/>
  <c r="E6" i="15"/>
  <c r="E5" i="15"/>
  <c r="E4" i="15"/>
  <c r="E3" i="15"/>
  <c r="AC15" i="14"/>
  <c r="AC59" i="14"/>
  <c r="AC61" i="14"/>
  <c r="AB15" i="14"/>
  <c r="AB59" i="14"/>
  <c r="AB61" i="14"/>
  <c r="AA15" i="14"/>
  <c r="AA59" i="14"/>
  <c r="AA61" i="14"/>
  <c r="Z15" i="14"/>
  <c r="Z59" i="14"/>
  <c r="Z61" i="14"/>
  <c r="Y15" i="14"/>
  <c r="Y59" i="14"/>
  <c r="Y61" i="14"/>
  <c r="X15" i="14"/>
  <c r="X59" i="14"/>
  <c r="X61" i="14"/>
  <c r="W15" i="14"/>
  <c r="W59" i="14"/>
  <c r="W61" i="14"/>
  <c r="V15" i="14"/>
  <c r="V59" i="14"/>
  <c r="V61" i="14"/>
  <c r="U15" i="14"/>
  <c r="U59" i="14"/>
  <c r="U61" i="14"/>
  <c r="T15" i="14"/>
  <c r="T59" i="14"/>
  <c r="T61" i="14"/>
  <c r="S15" i="14"/>
  <c r="S59" i="14"/>
  <c r="S61" i="14"/>
  <c r="R15" i="14"/>
  <c r="R59" i="14"/>
  <c r="R61" i="14"/>
  <c r="Q15" i="14"/>
  <c r="Q59" i="14"/>
  <c r="Q61" i="14"/>
  <c r="P15" i="14"/>
  <c r="P59" i="14"/>
  <c r="P61" i="14"/>
  <c r="O15" i="14"/>
  <c r="O59" i="14"/>
  <c r="O61" i="14"/>
  <c r="N15" i="14"/>
  <c r="N59" i="14"/>
  <c r="N61" i="14"/>
  <c r="M15" i="14"/>
  <c r="M59" i="14"/>
  <c r="M61" i="14"/>
  <c r="L15" i="14"/>
  <c r="L59" i="14"/>
  <c r="L61" i="14"/>
  <c r="K15" i="14"/>
  <c r="K59" i="14"/>
  <c r="K61" i="14"/>
  <c r="J15" i="14"/>
  <c r="J59" i="14"/>
  <c r="J61" i="14"/>
  <c r="I15" i="14"/>
  <c r="I59" i="14"/>
  <c r="I61" i="14"/>
  <c r="H15" i="14"/>
  <c r="H59" i="14"/>
  <c r="H61" i="14"/>
  <c r="G15" i="14"/>
  <c r="G59" i="14"/>
  <c r="G61" i="14"/>
  <c r="F15" i="14"/>
  <c r="F59" i="14"/>
  <c r="F61" i="14"/>
  <c r="C3" i="14"/>
  <c r="C4" i="14"/>
  <c r="C5" i="14"/>
  <c r="C6" i="14"/>
  <c r="C7" i="14"/>
  <c r="C8" i="14"/>
  <c r="C9" i="14"/>
  <c r="C10" i="14"/>
  <c r="C11" i="14"/>
  <c r="C12" i="14"/>
  <c r="C13" i="14"/>
  <c r="C14" i="14"/>
  <c r="C15" i="14"/>
  <c r="D3" i="14"/>
  <c r="D4" i="14"/>
  <c r="D5" i="14"/>
  <c r="D6" i="14"/>
  <c r="D7" i="14"/>
  <c r="D8" i="14"/>
  <c r="D9" i="14"/>
  <c r="D10" i="14"/>
  <c r="D11" i="14"/>
  <c r="D12" i="14"/>
  <c r="D13" i="14"/>
  <c r="D14" i="14"/>
  <c r="D15" i="14"/>
  <c r="E15" i="14"/>
  <c r="C19" i="14"/>
  <c r="C20" i="14"/>
  <c r="C21" i="14"/>
  <c r="C22" i="14"/>
  <c r="C23" i="14"/>
  <c r="C24" i="14"/>
  <c r="C25" i="14"/>
  <c r="C26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C49" i="14"/>
  <c r="C50" i="14"/>
  <c r="C51" i="14"/>
  <c r="C52" i="14"/>
  <c r="C53" i="14"/>
  <c r="C54" i="14"/>
  <c r="C55" i="14"/>
  <c r="C56" i="14"/>
  <c r="C57" i="14"/>
  <c r="C58" i="14"/>
  <c r="D18" i="14"/>
  <c r="D19" i="14"/>
  <c r="D20" i="14"/>
  <c r="D21" i="14"/>
  <c r="D22" i="14"/>
  <c r="D23" i="14"/>
  <c r="D24" i="14"/>
  <c r="D25" i="14"/>
  <c r="D26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44" i="14"/>
  <c r="D45" i="14"/>
  <c r="D46" i="14"/>
  <c r="D47" i="14"/>
  <c r="D48" i="14"/>
  <c r="D49" i="14"/>
  <c r="D50" i="14"/>
  <c r="D51" i="14"/>
  <c r="D52" i="14"/>
  <c r="D53" i="14"/>
  <c r="D54" i="14"/>
  <c r="D55" i="14"/>
  <c r="D56" i="14"/>
  <c r="D57" i="14"/>
  <c r="D58" i="14"/>
  <c r="D59" i="14"/>
  <c r="E59" i="14"/>
  <c r="E61" i="14"/>
  <c r="D61" i="14"/>
  <c r="E58" i="14"/>
  <c r="E57" i="14"/>
  <c r="E56" i="14"/>
  <c r="E55" i="14"/>
  <c r="E54" i="14"/>
  <c r="E53" i="14"/>
  <c r="E52" i="14"/>
  <c r="E51" i="14"/>
  <c r="E50" i="14"/>
  <c r="E49" i="14"/>
  <c r="E48" i="14"/>
  <c r="E47" i="14"/>
  <c r="E46" i="14"/>
  <c r="E45" i="14"/>
  <c r="E44" i="14"/>
  <c r="E43" i="14"/>
  <c r="E42" i="14"/>
  <c r="E41" i="14"/>
  <c r="E40" i="14"/>
  <c r="E39" i="14"/>
  <c r="E38" i="14"/>
  <c r="E37" i="14"/>
  <c r="E36" i="14"/>
  <c r="E35" i="14"/>
  <c r="E34" i="14"/>
  <c r="E33" i="14"/>
  <c r="E32" i="14"/>
  <c r="E31" i="14"/>
  <c r="E30" i="14"/>
  <c r="E26" i="14"/>
  <c r="E25" i="14"/>
  <c r="E24" i="14"/>
  <c r="E23" i="14"/>
  <c r="E22" i="14"/>
  <c r="E21" i="14"/>
  <c r="E20" i="14"/>
  <c r="E19" i="14"/>
  <c r="E14" i="14"/>
  <c r="E13" i="14"/>
  <c r="E12" i="14"/>
  <c r="E11" i="14"/>
  <c r="E10" i="14"/>
  <c r="E9" i="14"/>
  <c r="E8" i="14"/>
  <c r="E7" i="14"/>
  <c r="E6" i="14"/>
  <c r="E5" i="14"/>
  <c r="E4" i="14"/>
  <c r="E3" i="14"/>
  <c r="AC15" i="13"/>
  <c r="AC59" i="13"/>
  <c r="AC61" i="13"/>
  <c r="AB15" i="13"/>
  <c r="AB59" i="13"/>
  <c r="AB61" i="13"/>
  <c r="AA15" i="13"/>
  <c r="AA59" i="13"/>
  <c r="AA61" i="13"/>
  <c r="Z15" i="13"/>
  <c r="Z59" i="13"/>
  <c r="Z61" i="13"/>
  <c r="Y15" i="13"/>
  <c r="Y59" i="13"/>
  <c r="Y61" i="13"/>
  <c r="X15" i="13"/>
  <c r="X59" i="13"/>
  <c r="X61" i="13"/>
  <c r="W15" i="13"/>
  <c r="W59" i="13"/>
  <c r="W61" i="13"/>
  <c r="V15" i="13"/>
  <c r="V59" i="13"/>
  <c r="V61" i="13"/>
  <c r="U15" i="13"/>
  <c r="U59" i="13"/>
  <c r="U61" i="13"/>
  <c r="T15" i="13"/>
  <c r="T59" i="13"/>
  <c r="T61" i="13"/>
  <c r="S15" i="13"/>
  <c r="S59" i="13"/>
  <c r="S61" i="13"/>
  <c r="R15" i="13"/>
  <c r="R59" i="13"/>
  <c r="R61" i="13"/>
  <c r="Q15" i="13"/>
  <c r="Q59" i="13"/>
  <c r="Q61" i="13"/>
  <c r="P15" i="13"/>
  <c r="P59" i="13"/>
  <c r="P61" i="13"/>
  <c r="O15" i="13"/>
  <c r="O59" i="13"/>
  <c r="O61" i="13"/>
  <c r="N15" i="13"/>
  <c r="N59" i="13"/>
  <c r="N61" i="13"/>
  <c r="M15" i="13"/>
  <c r="M59" i="13"/>
  <c r="M61" i="13"/>
  <c r="L15" i="13"/>
  <c r="L59" i="13"/>
  <c r="L61" i="13"/>
  <c r="K15" i="13"/>
  <c r="K59" i="13"/>
  <c r="K61" i="13"/>
  <c r="J15" i="13"/>
  <c r="J59" i="13"/>
  <c r="J61" i="13"/>
  <c r="I15" i="13"/>
  <c r="I59" i="13"/>
  <c r="I61" i="13"/>
  <c r="H15" i="13"/>
  <c r="H59" i="13"/>
  <c r="H61" i="13"/>
  <c r="G15" i="13"/>
  <c r="G59" i="13"/>
  <c r="G61" i="13"/>
  <c r="F15" i="13"/>
  <c r="F59" i="13"/>
  <c r="F61" i="13"/>
  <c r="C3" i="13"/>
  <c r="C4" i="13"/>
  <c r="C5" i="13"/>
  <c r="C6" i="13"/>
  <c r="C7" i="13"/>
  <c r="C8" i="13"/>
  <c r="C9" i="13"/>
  <c r="C10" i="13"/>
  <c r="C11" i="13"/>
  <c r="C12" i="13"/>
  <c r="C13" i="13"/>
  <c r="C14" i="13"/>
  <c r="C15" i="13"/>
  <c r="D3" i="13"/>
  <c r="D4" i="13"/>
  <c r="D5" i="13"/>
  <c r="D6" i="13"/>
  <c r="D7" i="13"/>
  <c r="D8" i="13"/>
  <c r="D9" i="13"/>
  <c r="D10" i="13"/>
  <c r="D11" i="13"/>
  <c r="D12" i="13"/>
  <c r="D13" i="13"/>
  <c r="D14" i="13"/>
  <c r="D15" i="13"/>
  <c r="E15" i="13"/>
  <c r="C19" i="13"/>
  <c r="C20" i="13"/>
  <c r="C21" i="13"/>
  <c r="C22" i="13"/>
  <c r="C23" i="13"/>
  <c r="C24" i="13"/>
  <c r="C25" i="13"/>
  <c r="C26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C50" i="13"/>
  <c r="C51" i="13"/>
  <c r="C52" i="13"/>
  <c r="C53" i="13"/>
  <c r="C54" i="13"/>
  <c r="C55" i="13"/>
  <c r="C56" i="13"/>
  <c r="C57" i="13"/>
  <c r="C58" i="13"/>
  <c r="D18" i="13"/>
  <c r="D19" i="13"/>
  <c r="D20" i="13"/>
  <c r="D21" i="13"/>
  <c r="D22" i="13"/>
  <c r="D23" i="13"/>
  <c r="D24" i="13"/>
  <c r="D25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D56" i="13"/>
  <c r="D57" i="13"/>
  <c r="D58" i="13"/>
  <c r="D59" i="13"/>
  <c r="E59" i="13"/>
  <c r="E61" i="13"/>
  <c r="D61" i="13"/>
  <c r="E58" i="13"/>
  <c r="E57" i="13"/>
  <c r="E56" i="13"/>
  <c r="E55" i="13"/>
  <c r="E54" i="13"/>
  <c r="E53" i="13"/>
  <c r="E52" i="13"/>
  <c r="E51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26" i="13"/>
  <c r="E25" i="13"/>
  <c r="E24" i="13"/>
  <c r="E23" i="13"/>
  <c r="E22" i="13"/>
  <c r="E21" i="13"/>
  <c r="E20" i="13"/>
  <c r="E19" i="13"/>
  <c r="E18" i="13"/>
  <c r="E14" i="13"/>
  <c r="E13" i="13"/>
  <c r="E12" i="13"/>
  <c r="E11" i="13"/>
  <c r="E10" i="13"/>
  <c r="E9" i="13"/>
  <c r="E8" i="13"/>
  <c r="E7" i="13"/>
  <c r="E6" i="13"/>
  <c r="E5" i="13"/>
  <c r="E4" i="13"/>
  <c r="E3" i="13"/>
  <c r="AC15" i="12"/>
  <c r="AC59" i="12"/>
  <c r="AC61" i="12"/>
  <c r="AB15" i="12"/>
  <c r="AB59" i="12"/>
  <c r="AB61" i="12"/>
  <c r="AA15" i="12"/>
  <c r="AA59" i="12"/>
  <c r="AA61" i="12"/>
  <c r="Z15" i="12"/>
  <c r="Z59" i="12"/>
  <c r="Z61" i="12"/>
  <c r="Y15" i="12"/>
  <c r="Y59" i="12"/>
  <c r="Y61" i="12"/>
  <c r="X15" i="12"/>
  <c r="X59" i="12"/>
  <c r="X61" i="12"/>
  <c r="W15" i="12"/>
  <c r="W59" i="12"/>
  <c r="W61" i="12"/>
  <c r="V15" i="12"/>
  <c r="V59" i="12"/>
  <c r="V61" i="12"/>
  <c r="U15" i="12"/>
  <c r="U59" i="12"/>
  <c r="U61" i="12"/>
  <c r="T15" i="12"/>
  <c r="T59" i="12"/>
  <c r="T61" i="12"/>
  <c r="S15" i="12"/>
  <c r="S59" i="12"/>
  <c r="S61" i="12"/>
  <c r="R15" i="12"/>
  <c r="R59" i="12"/>
  <c r="R61" i="12"/>
  <c r="Q15" i="12"/>
  <c r="Q59" i="12"/>
  <c r="Q61" i="12"/>
  <c r="P15" i="12"/>
  <c r="P59" i="12"/>
  <c r="P61" i="12"/>
  <c r="O15" i="12"/>
  <c r="O59" i="12"/>
  <c r="O61" i="12"/>
  <c r="N15" i="12"/>
  <c r="N59" i="12"/>
  <c r="N61" i="12"/>
  <c r="M15" i="12"/>
  <c r="M59" i="12"/>
  <c r="M61" i="12"/>
  <c r="L15" i="12"/>
  <c r="L59" i="12"/>
  <c r="L61" i="12"/>
  <c r="K15" i="12"/>
  <c r="K59" i="12"/>
  <c r="K61" i="12"/>
  <c r="J15" i="12"/>
  <c r="J59" i="12"/>
  <c r="J61" i="12"/>
  <c r="I15" i="12"/>
  <c r="I59" i="12"/>
  <c r="I61" i="12"/>
  <c r="H15" i="12"/>
  <c r="H59" i="12"/>
  <c r="H61" i="12"/>
  <c r="G15" i="12"/>
  <c r="G59" i="12"/>
  <c r="G61" i="12"/>
  <c r="F15" i="12"/>
  <c r="F59" i="12"/>
  <c r="F61" i="12"/>
  <c r="C3" i="12"/>
  <c r="C4" i="12"/>
  <c r="C5" i="12"/>
  <c r="C6" i="12"/>
  <c r="C8" i="12"/>
  <c r="C9" i="12"/>
  <c r="C10" i="12"/>
  <c r="C11" i="12"/>
  <c r="C12" i="12"/>
  <c r="C13" i="12"/>
  <c r="C14" i="12"/>
  <c r="C15" i="12"/>
  <c r="D3" i="12"/>
  <c r="D4" i="12"/>
  <c r="D5" i="12"/>
  <c r="D6" i="12"/>
  <c r="D7" i="12"/>
  <c r="D8" i="12"/>
  <c r="D9" i="12"/>
  <c r="D10" i="12"/>
  <c r="D11" i="12"/>
  <c r="D12" i="12"/>
  <c r="D13" i="12"/>
  <c r="D14" i="12"/>
  <c r="D15" i="12"/>
  <c r="E15" i="12"/>
  <c r="C18" i="12"/>
  <c r="C19" i="12"/>
  <c r="C20" i="12"/>
  <c r="C21" i="12"/>
  <c r="C22" i="12"/>
  <c r="C23" i="12"/>
  <c r="C24" i="12"/>
  <c r="C25" i="12"/>
  <c r="C26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56" i="12"/>
  <c r="C57" i="12"/>
  <c r="C58" i="12"/>
  <c r="C59" i="12"/>
  <c r="D18" i="12"/>
  <c r="D19" i="12"/>
  <c r="D20" i="12"/>
  <c r="D21" i="12"/>
  <c r="D22" i="12"/>
  <c r="D23" i="12"/>
  <c r="D24" i="12"/>
  <c r="D25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E59" i="12"/>
  <c r="E61" i="12"/>
  <c r="D61" i="12"/>
  <c r="C61" i="12"/>
  <c r="E58" i="12"/>
  <c r="E57" i="12"/>
  <c r="E56" i="12"/>
  <c r="E55" i="12"/>
  <c r="E54" i="12"/>
  <c r="E53" i="12"/>
  <c r="E52" i="12"/>
  <c r="E51" i="12"/>
  <c r="E50" i="12"/>
  <c r="E49" i="12"/>
  <c r="E48" i="12"/>
  <c r="E47" i="12"/>
  <c r="E46" i="12"/>
  <c r="E45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6" i="12"/>
  <c r="E25" i="12"/>
  <c r="E24" i="12"/>
  <c r="E23" i="12"/>
  <c r="E22" i="12"/>
  <c r="E21" i="12"/>
  <c r="E20" i="12"/>
  <c r="E19" i="12"/>
  <c r="E18" i="12"/>
  <c r="E14" i="12"/>
  <c r="E13" i="12"/>
  <c r="E12" i="12"/>
  <c r="E11" i="12"/>
  <c r="E10" i="12"/>
  <c r="E9" i="12"/>
  <c r="E8" i="12"/>
  <c r="E7" i="12"/>
  <c r="E6" i="12"/>
  <c r="E5" i="12"/>
  <c r="E4" i="12"/>
  <c r="E3" i="12"/>
  <c r="AC15" i="11"/>
  <c r="AC59" i="11"/>
  <c r="AC61" i="11"/>
  <c r="AB15" i="11"/>
  <c r="AB59" i="11"/>
  <c r="AB61" i="11"/>
  <c r="AA15" i="11"/>
  <c r="AA59" i="11"/>
  <c r="AA61" i="11"/>
  <c r="Z15" i="11"/>
  <c r="Z59" i="11"/>
  <c r="Z61" i="11"/>
  <c r="Y15" i="11"/>
  <c r="Y59" i="11"/>
  <c r="Y61" i="11"/>
  <c r="X15" i="11"/>
  <c r="X59" i="11"/>
  <c r="X61" i="11"/>
  <c r="W15" i="11"/>
  <c r="W59" i="11"/>
  <c r="W61" i="11"/>
  <c r="V15" i="11"/>
  <c r="V59" i="11"/>
  <c r="V61" i="11"/>
  <c r="U15" i="11"/>
  <c r="U59" i="11"/>
  <c r="U61" i="11"/>
  <c r="T15" i="11"/>
  <c r="T59" i="11"/>
  <c r="T61" i="11"/>
  <c r="S15" i="11"/>
  <c r="S59" i="11"/>
  <c r="S61" i="11"/>
  <c r="R15" i="11"/>
  <c r="R59" i="11"/>
  <c r="R61" i="11"/>
  <c r="Q15" i="11"/>
  <c r="Q59" i="11"/>
  <c r="Q61" i="11"/>
  <c r="P15" i="11"/>
  <c r="P59" i="11"/>
  <c r="P61" i="11"/>
  <c r="O15" i="11"/>
  <c r="O59" i="11"/>
  <c r="O61" i="11"/>
  <c r="N15" i="11"/>
  <c r="N59" i="11"/>
  <c r="N61" i="11"/>
  <c r="M15" i="11"/>
  <c r="M59" i="11"/>
  <c r="M61" i="11"/>
  <c r="L15" i="11"/>
  <c r="L59" i="11"/>
  <c r="L61" i="11"/>
  <c r="K15" i="11"/>
  <c r="K59" i="11"/>
  <c r="K61" i="11"/>
  <c r="J15" i="11"/>
  <c r="J59" i="11"/>
  <c r="J61" i="11"/>
  <c r="I15" i="11"/>
  <c r="I59" i="11"/>
  <c r="I61" i="11"/>
  <c r="H15" i="11"/>
  <c r="H59" i="11"/>
  <c r="H61" i="11"/>
  <c r="G15" i="11"/>
  <c r="G59" i="11"/>
  <c r="G61" i="11"/>
  <c r="F15" i="11"/>
  <c r="F59" i="11"/>
  <c r="F61" i="11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D3" i="11"/>
  <c r="D4" i="11"/>
  <c r="D5" i="11"/>
  <c r="D6" i="11"/>
  <c r="D7" i="11"/>
  <c r="D8" i="11"/>
  <c r="D9" i="11"/>
  <c r="D10" i="11"/>
  <c r="D11" i="11"/>
  <c r="D12" i="11"/>
  <c r="D13" i="11"/>
  <c r="D14" i="11"/>
  <c r="D15" i="11"/>
  <c r="E15" i="11"/>
  <c r="C18" i="11"/>
  <c r="C19" i="11"/>
  <c r="C20" i="11"/>
  <c r="C21" i="11"/>
  <c r="C22" i="11"/>
  <c r="C23" i="11"/>
  <c r="C24" i="11"/>
  <c r="C25" i="11"/>
  <c r="C26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D18" i="11"/>
  <c r="D19" i="11"/>
  <c r="D20" i="11"/>
  <c r="D21" i="11"/>
  <c r="D22" i="11"/>
  <c r="D23" i="11"/>
  <c r="D24" i="11"/>
  <c r="D25" i="11"/>
  <c r="D26" i="11"/>
  <c r="D28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E59" i="11"/>
  <c r="E61" i="11"/>
  <c r="D61" i="11"/>
  <c r="C61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6" i="11"/>
  <c r="E25" i="11"/>
  <c r="E24" i="11"/>
  <c r="E23" i="11"/>
  <c r="E22" i="11"/>
  <c r="E21" i="11"/>
  <c r="E20" i="11"/>
  <c r="E19" i="11"/>
  <c r="E18" i="11"/>
  <c r="E14" i="11"/>
  <c r="E13" i="11"/>
  <c r="E12" i="11"/>
  <c r="E11" i="11"/>
  <c r="E10" i="11"/>
  <c r="E9" i="11"/>
  <c r="E8" i="11"/>
  <c r="E7" i="11"/>
  <c r="E6" i="11"/>
  <c r="E5" i="11"/>
  <c r="E4" i="11"/>
  <c r="E3" i="11"/>
  <c r="AC15" i="7"/>
  <c r="AC59" i="7"/>
  <c r="AC61" i="7"/>
  <c r="AB15" i="7"/>
  <c r="AB59" i="7"/>
  <c r="AB61" i="7"/>
  <c r="AA15" i="7"/>
  <c r="AA59" i="7"/>
  <c r="AA61" i="7"/>
  <c r="Z15" i="7"/>
  <c r="Z59" i="7"/>
  <c r="Z61" i="7"/>
  <c r="Y15" i="7"/>
  <c r="Y59" i="7"/>
  <c r="Y61" i="7"/>
  <c r="X15" i="7"/>
  <c r="X59" i="7"/>
  <c r="X61" i="7"/>
  <c r="W15" i="7"/>
  <c r="W59" i="7"/>
  <c r="W61" i="7"/>
  <c r="V15" i="7"/>
  <c r="V59" i="7"/>
  <c r="V61" i="7"/>
  <c r="U15" i="7"/>
  <c r="U59" i="7"/>
  <c r="U61" i="7"/>
  <c r="T15" i="7"/>
  <c r="T59" i="7"/>
  <c r="T61" i="7"/>
  <c r="S15" i="7"/>
  <c r="S59" i="7"/>
  <c r="S61" i="7"/>
  <c r="R15" i="7"/>
  <c r="R59" i="7"/>
  <c r="R61" i="7"/>
  <c r="Q15" i="7"/>
  <c r="Q59" i="7"/>
  <c r="Q61" i="7"/>
  <c r="P15" i="7"/>
  <c r="P59" i="7"/>
  <c r="P61" i="7"/>
  <c r="O15" i="7"/>
  <c r="O59" i="7"/>
  <c r="O61" i="7"/>
  <c r="N15" i="7"/>
  <c r="N59" i="7"/>
  <c r="N61" i="7"/>
  <c r="M15" i="7"/>
  <c r="M59" i="7"/>
  <c r="M61" i="7"/>
  <c r="L15" i="7"/>
  <c r="L59" i="7"/>
  <c r="L61" i="7"/>
  <c r="K15" i="7"/>
  <c r="K59" i="7"/>
  <c r="K61" i="7"/>
  <c r="J15" i="7"/>
  <c r="J59" i="7"/>
  <c r="J61" i="7"/>
  <c r="I15" i="7"/>
  <c r="I59" i="7"/>
  <c r="I61" i="7"/>
  <c r="H15" i="7"/>
  <c r="H59" i="7"/>
  <c r="H61" i="7"/>
  <c r="G15" i="7"/>
  <c r="G59" i="7"/>
  <c r="G61" i="7"/>
  <c r="F15" i="7"/>
  <c r="F59" i="7"/>
  <c r="F61" i="7"/>
  <c r="C3" i="7"/>
  <c r="C4" i="7"/>
  <c r="C5" i="7"/>
  <c r="C6" i="7"/>
  <c r="C9" i="7"/>
  <c r="C10" i="7"/>
  <c r="C11" i="7"/>
  <c r="C12" i="7"/>
  <c r="C13" i="7"/>
  <c r="C14" i="7"/>
  <c r="D3" i="7"/>
  <c r="D4" i="7"/>
  <c r="D5" i="7"/>
  <c r="D6" i="7"/>
  <c r="D7" i="7"/>
  <c r="D8" i="7"/>
  <c r="D9" i="7"/>
  <c r="D10" i="7"/>
  <c r="D11" i="7"/>
  <c r="D12" i="7"/>
  <c r="D13" i="7"/>
  <c r="D14" i="7"/>
  <c r="D15" i="7"/>
  <c r="E15" i="7"/>
  <c r="C19" i="7"/>
  <c r="C20" i="7"/>
  <c r="C21" i="7"/>
  <c r="C22" i="7"/>
  <c r="C23" i="7"/>
  <c r="C24" i="7"/>
  <c r="C25" i="7"/>
  <c r="C26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D18" i="7"/>
  <c r="D19" i="7"/>
  <c r="D20" i="7"/>
  <c r="D21" i="7"/>
  <c r="D22" i="7"/>
  <c r="D23" i="7"/>
  <c r="D24" i="7"/>
  <c r="D25" i="7"/>
  <c r="D26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E59" i="7"/>
  <c r="E61" i="7"/>
  <c r="D61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6" i="7"/>
  <c r="E25" i="7"/>
  <c r="E24" i="7"/>
  <c r="E23" i="7"/>
  <c r="E22" i="7"/>
  <c r="E21" i="7"/>
  <c r="E20" i="7"/>
  <c r="E19" i="7"/>
  <c r="E18" i="7"/>
  <c r="E14" i="7"/>
  <c r="E13" i="7"/>
  <c r="E12" i="7"/>
  <c r="E11" i="7"/>
  <c r="E10" i="7"/>
  <c r="E9" i="7"/>
  <c r="E8" i="7"/>
  <c r="E7" i="7"/>
  <c r="E6" i="7"/>
  <c r="E5" i="7"/>
  <c r="E4" i="7"/>
  <c r="E3" i="7"/>
  <c r="AC15" i="10"/>
  <c r="AC59" i="10"/>
  <c r="AC61" i="10"/>
  <c r="AB15" i="10"/>
  <c r="AB59" i="10"/>
  <c r="AB61" i="10"/>
  <c r="AA15" i="10"/>
  <c r="AA59" i="10"/>
  <c r="AA61" i="10"/>
  <c r="Z15" i="10"/>
  <c r="Z59" i="10"/>
  <c r="Z61" i="10"/>
  <c r="Y15" i="10"/>
  <c r="Y59" i="10"/>
  <c r="Y61" i="10"/>
  <c r="X15" i="10"/>
  <c r="X59" i="10"/>
  <c r="X61" i="10"/>
  <c r="W15" i="10"/>
  <c r="W59" i="10"/>
  <c r="W61" i="10"/>
  <c r="V15" i="10"/>
  <c r="V59" i="10"/>
  <c r="V61" i="10"/>
  <c r="U15" i="10"/>
  <c r="U59" i="10"/>
  <c r="U61" i="10"/>
  <c r="T15" i="10"/>
  <c r="T59" i="10"/>
  <c r="T61" i="10"/>
  <c r="S15" i="10"/>
  <c r="S59" i="10"/>
  <c r="S61" i="10"/>
  <c r="R15" i="10"/>
  <c r="R59" i="10"/>
  <c r="R61" i="10"/>
  <c r="Q15" i="10"/>
  <c r="Q59" i="10"/>
  <c r="Q61" i="10"/>
  <c r="P15" i="10"/>
  <c r="P59" i="10"/>
  <c r="P61" i="10"/>
  <c r="O15" i="10"/>
  <c r="O59" i="10"/>
  <c r="O61" i="10"/>
  <c r="N15" i="10"/>
  <c r="N59" i="10"/>
  <c r="N61" i="10"/>
  <c r="M15" i="10"/>
  <c r="M59" i="10"/>
  <c r="M61" i="10"/>
  <c r="L15" i="10"/>
  <c r="L59" i="10"/>
  <c r="L61" i="10"/>
  <c r="K15" i="10"/>
  <c r="K59" i="10"/>
  <c r="K61" i="10"/>
  <c r="J15" i="10"/>
  <c r="J59" i="10"/>
  <c r="J61" i="10"/>
  <c r="I15" i="10"/>
  <c r="I59" i="10"/>
  <c r="I61" i="10"/>
  <c r="H15" i="10"/>
  <c r="H59" i="10"/>
  <c r="H61" i="10"/>
  <c r="G15" i="10"/>
  <c r="G59" i="10"/>
  <c r="G61" i="10"/>
  <c r="F15" i="10"/>
  <c r="F59" i="10"/>
  <c r="F61" i="10"/>
  <c r="C3" i="10"/>
  <c r="C4" i="10"/>
  <c r="C5" i="10"/>
  <c r="C6" i="10"/>
  <c r="C7" i="10"/>
  <c r="C8" i="10"/>
  <c r="C9" i="10"/>
  <c r="C10" i="10"/>
  <c r="C11" i="10"/>
  <c r="C12" i="10"/>
  <c r="C13" i="10"/>
  <c r="C14" i="10"/>
  <c r="C15" i="10"/>
  <c r="D3" i="10"/>
  <c r="D4" i="10"/>
  <c r="D5" i="10"/>
  <c r="D6" i="10"/>
  <c r="D7" i="10"/>
  <c r="D8" i="10"/>
  <c r="D9" i="10"/>
  <c r="D10" i="10"/>
  <c r="D11" i="10"/>
  <c r="D12" i="10"/>
  <c r="D13" i="10"/>
  <c r="D14" i="10"/>
  <c r="D15" i="10"/>
  <c r="E15" i="10"/>
  <c r="C18" i="10"/>
  <c r="C19" i="10"/>
  <c r="C20" i="10"/>
  <c r="C21" i="10"/>
  <c r="C22" i="10"/>
  <c r="C23" i="10"/>
  <c r="C24" i="10"/>
  <c r="C25" i="10"/>
  <c r="C26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D18" i="10"/>
  <c r="D19" i="10"/>
  <c r="D20" i="10"/>
  <c r="D21" i="10"/>
  <c r="D22" i="10"/>
  <c r="D23" i="10"/>
  <c r="D24" i="10"/>
  <c r="D25" i="10"/>
  <c r="D26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E59" i="10"/>
  <c r="E61" i="10"/>
  <c r="D61" i="10"/>
  <c r="C61" i="10"/>
  <c r="E58" i="10"/>
  <c r="E57" i="10"/>
  <c r="E56" i="10"/>
  <c r="E55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6" i="10"/>
  <c r="E25" i="10"/>
  <c r="E24" i="10"/>
  <c r="E23" i="10"/>
  <c r="E22" i="10"/>
  <c r="E21" i="10"/>
  <c r="E20" i="10"/>
  <c r="E19" i="10"/>
  <c r="E18" i="10"/>
  <c r="E14" i="10"/>
  <c r="E13" i="10"/>
  <c r="E12" i="10"/>
  <c r="E11" i="10"/>
  <c r="E10" i="10"/>
  <c r="E9" i="10"/>
  <c r="E8" i="10"/>
  <c r="E7" i="10"/>
  <c r="E6" i="10"/>
  <c r="E5" i="10"/>
  <c r="E4" i="10"/>
  <c r="E3" i="10"/>
  <c r="AC15" i="9"/>
  <c r="AC59" i="9"/>
  <c r="AC61" i="9"/>
  <c r="AB15" i="9"/>
  <c r="AB59" i="9"/>
  <c r="AB61" i="9"/>
  <c r="AA15" i="9"/>
  <c r="AA59" i="9"/>
  <c r="AA61" i="9"/>
  <c r="Z15" i="9"/>
  <c r="Z59" i="9"/>
  <c r="Z61" i="9"/>
  <c r="Y15" i="9"/>
  <c r="Y59" i="9"/>
  <c r="Y61" i="9"/>
  <c r="X15" i="9"/>
  <c r="X59" i="9"/>
  <c r="X61" i="9"/>
  <c r="W15" i="9"/>
  <c r="W59" i="9"/>
  <c r="W61" i="9"/>
  <c r="V15" i="9"/>
  <c r="V59" i="9"/>
  <c r="V61" i="9"/>
  <c r="U15" i="9"/>
  <c r="U59" i="9"/>
  <c r="U61" i="9"/>
  <c r="T15" i="9"/>
  <c r="T59" i="9"/>
  <c r="T61" i="9"/>
  <c r="S15" i="9"/>
  <c r="S59" i="9"/>
  <c r="S61" i="9"/>
  <c r="R15" i="9"/>
  <c r="R59" i="9"/>
  <c r="R61" i="9"/>
  <c r="Q15" i="9"/>
  <c r="Q59" i="9"/>
  <c r="Q61" i="9"/>
  <c r="P15" i="9"/>
  <c r="P59" i="9"/>
  <c r="P61" i="9"/>
  <c r="O15" i="9"/>
  <c r="O59" i="9"/>
  <c r="O61" i="9"/>
  <c r="N15" i="9"/>
  <c r="N59" i="9"/>
  <c r="N61" i="9"/>
  <c r="M15" i="9"/>
  <c r="M59" i="9"/>
  <c r="M61" i="9"/>
  <c r="L15" i="9"/>
  <c r="L59" i="9"/>
  <c r="L61" i="9"/>
  <c r="K15" i="9"/>
  <c r="K59" i="9"/>
  <c r="K61" i="9"/>
  <c r="J15" i="9"/>
  <c r="J59" i="9"/>
  <c r="J61" i="9"/>
  <c r="I15" i="9"/>
  <c r="I59" i="9"/>
  <c r="I61" i="9"/>
  <c r="H15" i="9"/>
  <c r="H59" i="9"/>
  <c r="H61" i="9"/>
  <c r="G15" i="9"/>
  <c r="G59" i="9"/>
  <c r="G61" i="9"/>
  <c r="F15" i="9"/>
  <c r="F59" i="9"/>
  <c r="F61" i="9"/>
  <c r="C3" i="9"/>
  <c r="C4" i="9"/>
  <c r="C5" i="9"/>
  <c r="C6" i="9"/>
  <c r="C8" i="9"/>
  <c r="C10" i="9"/>
  <c r="C11" i="9"/>
  <c r="C13" i="9"/>
  <c r="C14" i="9"/>
  <c r="D3" i="9"/>
  <c r="D4" i="9"/>
  <c r="D5" i="9"/>
  <c r="D6" i="9"/>
  <c r="D7" i="9"/>
  <c r="D8" i="9"/>
  <c r="D9" i="9"/>
  <c r="D10" i="9"/>
  <c r="D11" i="9"/>
  <c r="D12" i="9"/>
  <c r="D13" i="9"/>
  <c r="D14" i="9"/>
  <c r="D15" i="9"/>
  <c r="C19" i="9"/>
  <c r="C20" i="9"/>
  <c r="C22" i="9"/>
  <c r="C23" i="9"/>
  <c r="C24" i="9"/>
  <c r="C25" i="9"/>
  <c r="C30" i="9"/>
  <c r="C32" i="9"/>
  <c r="C34" i="9"/>
  <c r="C35" i="9"/>
  <c r="C36" i="9"/>
  <c r="C38" i="9"/>
  <c r="C40" i="9"/>
  <c r="C41" i="9"/>
  <c r="C42" i="9"/>
  <c r="C43" i="9"/>
  <c r="C44" i="9"/>
  <c r="C45" i="9"/>
  <c r="C46" i="9"/>
  <c r="C47" i="9"/>
  <c r="C48" i="9"/>
  <c r="C49" i="9"/>
  <c r="C51" i="9"/>
  <c r="C52" i="9"/>
  <c r="C53" i="9"/>
  <c r="C54" i="9"/>
  <c r="C55" i="9"/>
  <c r="C56" i="9"/>
  <c r="C57" i="9"/>
  <c r="C58" i="9"/>
  <c r="D18" i="9"/>
  <c r="D19" i="9"/>
  <c r="D20" i="9"/>
  <c r="D21" i="9"/>
  <c r="D22" i="9"/>
  <c r="D23" i="9"/>
  <c r="D24" i="9"/>
  <c r="D25" i="9"/>
  <c r="D26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1" i="9"/>
  <c r="C61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6" i="9"/>
  <c r="E25" i="9"/>
  <c r="E24" i="9"/>
  <c r="E23" i="9"/>
  <c r="E22" i="9"/>
  <c r="E21" i="9"/>
  <c r="E20" i="9"/>
  <c r="E19" i="9"/>
  <c r="E18" i="9"/>
  <c r="E14" i="9"/>
  <c r="E13" i="9"/>
  <c r="E11" i="9"/>
  <c r="E10" i="9"/>
  <c r="E9" i="9"/>
  <c r="E8" i="9"/>
  <c r="E7" i="9"/>
  <c r="E6" i="9"/>
  <c r="E5" i="9"/>
  <c r="E4" i="9"/>
  <c r="E3" i="9"/>
  <c r="AC15" i="8"/>
  <c r="AC59" i="8"/>
  <c r="AC61" i="8"/>
  <c r="AB15" i="8"/>
  <c r="AB59" i="8"/>
  <c r="AB61" i="8"/>
  <c r="AA15" i="8"/>
  <c r="AA59" i="8"/>
  <c r="AA61" i="8"/>
  <c r="Z15" i="8"/>
  <c r="Z59" i="8"/>
  <c r="Z61" i="8"/>
  <c r="Y15" i="8"/>
  <c r="Y59" i="8"/>
  <c r="Y61" i="8"/>
  <c r="X15" i="8"/>
  <c r="X59" i="8"/>
  <c r="X61" i="8"/>
  <c r="W15" i="8"/>
  <c r="W59" i="8"/>
  <c r="W61" i="8"/>
  <c r="V15" i="8"/>
  <c r="V59" i="8"/>
  <c r="V61" i="8"/>
  <c r="U15" i="8"/>
  <c r="U59" i="8"/>
  <c r="U61" i="8"/>
  <c r="T15" i="8"/>
  <c r="T59" i="8"/>
  <c r="T61" i="8"/>
  <c r="S15" i="8"/>
  <c r="S59" i="8"/>
  <c r="S61" i="8"/>
  <c r="R15" i="8"/>
  <c r="R59" i="8"/>
  <c r="R61" i="8"/>
  <c r="Q15" i="8"/>
  <c r="Q59" i="8"/>
  <c r="Q61" i="8"/>
  <c r="P15" i="8"/>
  <c r="P59" i="8"/>
  <c r="P61" i="8"/>
  <c r="O15" i="8"/>
  <c r="O59" i="8"/>
  <c r="O61" i="8"/>
  <c r="N15" i="8"/>
  <c r="N59" i="8"/>
  <c r="N61" i="8"/>
  <c r="M15" i="8"/>
  <c r="M59" i="8"/>
  <c r="M61" i="8"/>
  <c r="L15" i="8"/>
  <c r="L59" i="8"/>
  <c r="L61" i="8"/>
  <c r="K15" i="8"/>
  <c r="K59" i="8"/>
  <c r="K61" i="8"/>
  <c r="J15" i="8"/>
  <c r="J59" i="8"/>
  <c r="J61" i="8"/>
  <c r="I15" i="8"/>
  <c r="I59" i="8"/>
  <c r="I61" i="8"/>
  <c r="H15" i="8"/>
  <c r="H59" i="8"/>
  <c r="H61" i="8"/>
  <c r="G15" i="8"/>
  <c r="G59" i="8"/>
  <c r="G61" i="8"/>
  <c r="F15" i="8"/>
  <c r="F59" i="8"/>
  <c r="F61" i="8"/>
  <c r="C3" i="8"/>
  <c r="C4" i="8"/>
  <c r="C5" i="8"/>
  <c r="C6" i="8"/>
  <c r="C7" i="8"/>
  <c r="C8" i="8"/>
  <c r="C9" i="8"/>
  <c r="C10" i="8"/>
  <c r="C11" i="8"/>
  <c r="C12" i="8"/>
  <c r="C13" i="8"/>
  <c r="C14" i="8"/>
  <c r="C15" i="8"/>
  <c r="D3" i="8"/>
  <c r="D4" i="8"/>
  <c r="D5" i="8"/>
  <c r="D6" i="8"/>
  <c r="D7" i="8"/>
  <c r="D8" i="8"/>
  <c r="D9" i="8"/>
  <c r="D10" i="8"/>
  <c r="D11" i="8"/>
  <c r="D12" i="8"/>
  <c r="D13" i="8"/>
  <c r="D14" i="8"/>
  <c r="D15" i="8"/>
  <c r="E15" i="8"/>
  <c r="C18" i="8"/>
  <c r="C19" i="8"/>
  <c r="C20" i="8"/>
  <c r="C21" i="8"/>
  <c r="C22" i="8"/>
  <c r="C23" i="8"/>
  <c r="C24" i="8"/>
  <c r="C25" i="8"/>
  <c r="C26" i="8"/>
  <c r="C30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D18" i="8"/>
  <c r="D19" i="8"/>
  <c r="D20" i="8"/>
  <c r="D21" i="8"/>
  <c r="D22" i="8"/>
  <c r="D23" i="8"/>
  <c r="D24" i="8"/>
  <c r="D25" i="8"/>
  <c r="D26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E59" i="8"/>
  <c r="E61" i="8"/>
  <c r="D61" i="8"/>
  <c r="C61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6" i="8"/>
  <c r="E25" i="8"/>
  <c r="E24" i="8"/>
  <c r="E23" i="8"/>
  <c r="E22" i="8"/>
  <c r="E21" i="8"/>
  <c r="E20" i="8"/>
  <c r="E19" i="8"/>
  <c r="E18" i="8"/>
  <c r="E14" i="8"/>
  <c r="E13" i="8"/>
  <c r="E11" i="8"/>
  <c r="E10" i="8"/>
  <c r="E9" i="8"/>
  <c r="E8" i="8"/>
  <c r="E7" i="8"/>
  <c r="E6" i="8"/>
  <c r="E5" i="8"/>
  <c r="E4" i="8"/>
  <c r="E3" i="8"/>
  <c r="AC15" i="6"/>
  <c r="AC59" i="6"/>
  <c r="AC61" i="6"/>
  <c r="AB15" i="6"/>
  <c r="AB59" i="6"/>
  <c r="AB61" i="6"/>
  <c r="AA15" i="6"/>
  <c r="AA59" i="6"/>
  <c r="AA61" i="6"/>
  <c r="Z15" i="6"/>
  <c r="Z59" i="6"/>
  <c r="Z61" i="6"/>
  <c r="Y15" i="6"/>
  <c r="Y59" i="6"/>
  <c r="Y61" i="6"/>
  <c r="X15" i="6"/>
  <c r="X59" i="6"/>
  <c r="X61" i="6"/>
  <c r="W15" i="6"/>
  <c r="W59" i="6"/>
  <c r="W61" i="6"/>
  <c r="V15" i="6"/>
  <c r="V59" i="6"/>
  <c r="V61" i="6"/>
  <c r="U15" i="6"/>
  <c r="U59" i="6"/>
  <c r="U61" i="6"/>
  <c r="T15" i="6"/>
  <c r="T59" i="6"/>
  <c r="T61" i="6"/>
  <c r="S15" i="6"/>
  <c r="S59" i="6"/>
  <c r="S61" i="6"/>
  <c r="R15" i="6"/>
  <c r="R59" i="6"/>
  <c r="R61" i="6"/>
  <c r="Q15" i="6"/>
  <c r="Q59" i="6"/>
  <c r="Q61" i="6"/>
  <c r="P15" i="6"/>
  <c r="P59" i="6"/>
  <c r="P61" i="6"/>
  <c r="O15" i="6"/>
  <c r="O59" i="6"/>
  <c r="O61" i="6"/>
  <c r="N15" i="6"/>
  <c r="N59" i="6"/>
  <c r="N61" i="6"/>
  <c r="M15" i="6"/>
  <c r="M59" i="6"/>
  <c r="M61" i="6"/>
  <c r="L15" i="6"/>
  <c r="L59" i="6"/>
  <c r="L61" i="6"/>
  <c r="K15" i="6"/>
  <c r="K59" i="6"/>
  <c r="K61" i="6"/>
  <c r="J15" i="6"/>
  <c r="J59" i="6"/>
  <c r="J61" i="6"/>
  <c r="I15" i="6"/>
  <c r="I59" i="6"/>
  <c r="I61" i="6"/>
  <c r="H15" i="6"/>
  <c r="H59" i="6"/>
  <c r="H61" i="6"/>
  <c r="G15" i="6"/>
  <c r="G59" i="6"/>
  <c r="G61" i="6"/>
  <c r="F15" i="6"/>
  <c r="F59" i="6"/>
  <c r="F61" i="6"/>
  <c r="C3" i="6"/>
  <c r="C4" i="6"/>
  <c r="C5" i="6"/>
  <c r="C6" i="6"/>
  <c r="C7" i="6"/>
  <c r="C8" i="6"/>
  <c r="C9" i="6"/>
  <c r="C10" i="6"/>
  <c r="C11" i="6"/>
  <c r="C12" i="6"/>
  <c r="C13" i="6"/>
  <c r="C14" i="6"/>
  <c r="C15" i="6"/>
  <c r="D3" i="6"/>
  <c r="D4" i="6"/>
  <c r="D5" i="6"/>
  <c r="D6" i="6"/>
  <c r="D7" i="6"/>
  <c r="D8" i="6"/>
  <c r="D9" i="6"/>
  <c r="D10" i="6"/>
  <c r="D11" i="6"/>
  <c r="D12" i="6"/>
  <c r="D13" i="6"/>
  <c r="D14" i="6"/>
  <c r="D15" i="6"/>
  <c r="E15" i="6"/>
  <c r="C18" i="6"/>
  <c r="C19" i="6"/>
  <c r="C20" i="6"/>
  <c r="C21" i="6"/>
  <c r="C22" i="6"/>
  <c r="C23" i="6"/>
  <c r="C24" i="6"/>
  <c r="C25" i="6"/>
  <c r="C26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D18" i="6"/>
  <c r="D19" i="6"/>
  <c r="D20" i="6"/>
  <c r="D21" i="6"/>
  <c r="D22" i="6"/>
  <c r="D23" i="6"/>
  <c r="D24" i="6"/>
  <c r="D25" i="6"/>
  <c r="D26" i="6"/>
  <c r="D30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E59" i="6"/>
  <c r="E61" i="6"/>
  <c r="D61" i="6"/>
  <c r="C61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6" i="6"/>
  <c r="E25" i="6"/>
  <c r="E24" i="6"/>
  <c r="E23" i="6"/>
  <c r="E22" i="6"/>
  <c r="E21" i="6"/>
  <c r="E20" i="6"/>
  <c r="E19" i="6"/>
  <c r="E18" i="6"/>
  <c r="E14" i="6"/>
  <c r="E13" i="6"/>
  <c r="E12" i="6"/>
  <c r="E11" i="6"/>
  <c r="E10" i="6"/>
  <c r="E9" i="6"/>
  <c r="E8" i="6"/>
  <c r="E7" i="6"/>
  <c r="E6" i="6"/>
  <c r="E5" i="6"/>
  <c r="E4" i="6"/>
  <c r="E3" i="6"/>
  <c r="AC15" i="5"/>
  <c r="AC59" i="5"/>
  <c r="AC61" i="5"/>
  <c r="AB15" i="5"/>
  <c r="AB59" i="5"/>
  <c r="AB61" i="5"/>
  <c r="AA15" i="5"/>
  <c r="AA59" i="5"/>
  <c r="AA61" i="5"/>
  <c r="Z15" i="5"/>
  <c r="Z59" i="5"/>
  <c r="Z61" i="5"/>
  <c r="Y15" i="5"/>
  <c r="Y59" i="5"/>
  <c r="Y61" i="5"/>
  <c r="X15" i="5"/>
  <c r="X59" i="5"/>
  <c r="X61" i="5"/>
  <c r="W15" i="5"/>
  <c r="W59" i="5"/>
  <c r="W61" i="5"/>
  <c r="V15" i="5"/>
  <c r="V59" i="5"/>
  <c r="V61" i="5"/>
  <c r="U15" i="5"/>
  <c r="U59" i="5"/>
  <c r="U61" i="5"/>
  <c r="T15" i="5"/>
  <c r="T59" i="5"/>
  <c r="T61" i="5"/>
  <c r="S15" i="5"/>
  <c r="S59" i="5"/>
  <c r="S61" i="5"/>
  <c r="R15" i="5"/>
  <c r="R59" i="5"/>
  <c r="R61" i="5"/>
  <c r="Q15" i="5"/>
  <c r="Q59" i="5"/>
  <c r="Q61" i="5"/>
  <c r="P15" i="5"/>
  <c r="P59" i="5"/>
  <c r="P61" i="5"/>
  <c r="O15" i="5"/>
  <c r="O59" i="5"/>
  <c r="O61" i="5"/>
  <c r="N15" i="5"/>
  <c r="N59" i="5"/>
  <c r="N61" i="5"/>
  <c r="M15" i="5"/>
  <c r="M59" i="5"/>
  <c r="M61" i="5"/>
  <c r="L15" i="5"/>
  <c r="L59" i="5"/>
  <c r="L61" i="5"/>
  <c r="K15" i="5"/>
  <c r="K59" i="5"/>
  <c r="K61" i="5"/>
  <c r="J15" i="5"/>
  <c r="J59" i="5"/>
  <c r="J61" i="5"/>
  <c r="I15" i="5"/>
  <c r="I59" i="5"/>
  <c r="I61" i="5"/>
  <c r="H15" i="5"/>
  <c r="H59" i="5"/>
  <c r="H61" i="5"/>
  <c r="G15" i="5"/>
  <c r="G59" i="5"/>
  <c r="G61" i="5"/>
  <c r="F15" i="5"/>
  <c r="F59" i="5"/>
  <c r="F61" i="5"/>
  <c r="C3" i="5"/>
  <c r="C4" i="5"/>
  <c r="C5" i="5"/>
  <c r="C6" i="5"/>
  <c r="C7" i="5"/>
  <c r="C8" i="5"/>
  <c r="C9" i="5"/>
  <c r="C10" i="5"/>
  <c r="C11" i="5"/>
  <c r="C12" i="5"/>
  <c r="C13" i="5"/>
  <c r="C14" i="5"/>
  <c r="C15" i="5"/>
  <c r="D3" i="5"/>
  <c r="D4" i="5"/>
  <c r="D5" i="5"/>
  <c r="D6" i="5"/>
  <c r="D7" i="5"/>
  <c r="D8" i="5"/>
  <c r="D9" i="5"/>
  <c r="D10" i="5"/>
  <c r="D11" i="5"/>
  <c r="D12" i="5"/>
  <c r="D13" i="5"/>
  <c r="D14" i="5"/>
  <c r="D15" i="5"/>
  <c r="E15" i="5"/>
  <c r="C18" i="5"/>
  <c r="C19" i="5"/>
  <c r="C20" i="5"/>
  <c r="C21" i="5"/>
  <c r="C22" i="5"/>
  <c r="C23" i="5"/>
  <c r="C24" i="5"/>
  <c r="C25" i="5"/>
  <c r="C26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D18" i="5"/>
  <c r="D19" i="5"/>
  <c r="D20" i="5"/>
  <c r="D21" i="5"/>
  <c r="D22" i="5"/>
  <c r="D23" i="5"/>
  <c r="D24" i="5"/>
  <c r="D25" i="5"/>
  <c r="D26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E59" i="5"/>
  <c r="E61" i="5"/>
  <c r="D61" i="5"/>
  <c r="C61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6" i="5"/>
  <c r="E25" i="5"/>
  <c r="E24" i="5"/>
  <c r="E23" i="5"/>
  <c r="E22" i="5"/>
  <c r="E21" i="5"/>
  <c r="E20" i="5"/>
  <c r="E19" i="5"/>
  <c r="E18" i="5"/>
  <c r="E14" i="5"/>
  <c r="E13" i="5"/>
  <c r="E12" i="5"/>
  <c r="E11" i="5"/>
  <c r="E10" i="5"/>
  <c r="E9" i="5"/>
  <c r="E8" i="5"/>
  <c r="E7" i="5"/>
  <c r="E6" i="5"/>
  <c r="E5" i="5"/>
  <c r="E4" i="5"/>
  <c r="E3" i="5"/>
  <c r="AC15" i="4"/>
  <c r="AC59" i="4"/>
  <c r="AC61" i="4"/>
  <c r="AB15" i="4"/>
  <c r="AB59" i="4"/>
  <c r="AB61" i="4"/>
  <c r="AA15" i="4"/>
  <c r="AA59" i="4"/>
  <c r="AA61" i="4"/>
  <c r="Z15" i="4"/>
  <c r="Z59" i="4"/>
  <c r="Z61" i="4"/>
  <c r="Y15" i="4"/>
  <c r="Y59" i="4"/>
  <c r="Y61" i="4"/>
  <c r="X15" i="4"/>
  <c r="X59" i="4"/>
  <c r="X61" i="4"/>
  <c r="W15" i="4"/>
  <c r="W59" i="4"/>
  <c r="W61" i="4"/>
  <c r="V15" i="4"/>
  <c r="V59" i="4"/>
  <c r="V61" i="4"/>
  <c r="U15" i="4"/>
  <c r="U59" i="4"/>
  <c r="U61" i="4"/>
  <c r="T15" i="4"/>
  <c r="T59" i="4"/>
  <c r="T61" i="4"/>
  <c r="S15" i="4"/>
  <c r="S59" i="4"/>
  <c r="S61" i="4"/>
  <c r="R15" i="4"/>
  <c r="R59" i="4"/>
  <c r="R61" i="4"/>
  <c r="Q15" i="4"/>
  <c r="Q59" i="4"/>
  <c r="Q61" i="4"/>
  <c r="P15" i="4"/>
  <c r="P59" i="4"/>
  <c r="P61" i="4"/>
  <c r="O15" i="4"/>
  <c r="O59" i="4"/>
  <c r="O61" i="4"/>
  <c r="N15" i="4"/>
  <c r="N59" i="4"/>
  <c r="N61" i="4"/>
  <c r="M15" i="4"/>
  <c r="M59" i="4"/>
  <c r="M61" i="4"/>
  <c r="L15" i="4"/>
  <c r="L59" i="4"/>
  <c r="L61" i="4"/>
  <c r="K15" i="4"/>
  <c r="K59" i="4"/>
  <c r="K61" i="4"/>
  <c r="J15" i="4"/>
  <c r="J59" i="4"/>
  <c r="J61" i="4"/>
  <c r="I15" i="4"/>
  <c r="I59" i="4"/>
  <c r="I61" i="4"/>
  <c r="H15" i="4"/>
  <c r="H59" i="4"/>
  <c r="H61" i="4"/>
  <c r="G15" i="4"/>
  <c r="G59" i="4"/>
  <c r="G61" i="4"/>
  <c r="F15" i="4"/>
  <c r="F59" i="4"/>
  <c r="F61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E15" i="4"/>
  <c r="C18" i="4"/>
  <c r="C19" i="4"/>
  <c r="C20" i="4"/>
  <c r="C21" i="4"/>
  <c r="C22" i="4"/>
  <c r="C23" i="4"/>
  <c r="C24" i="4"/>
  <c r="C25" i="4"/>
  <c r="C26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D18" i="4"/>
  <c r="D19" i="4"/>
  <c r="D20" i="4"/>
  <c r="D21" i="4"/>
  <c r="D22" i="4"/>
  <c r="D23" i="4"/>
  <c r="D24" i="4"/>
  <c r="D25" i="4"/>
  <c r="D26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E59" i="4"/>
  <c r="E61" i="4"/>
  <c r="D61" i="4"/>
  <c r="C61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6" i="4"/>
  <c r="E25" i="4"/>
  <c r="E24" i="4"/>
  <c r="E23" i="4"/>
  <c r="E22" i="4"/>
  <c r="E21" i="4"/>
  <c r="E20" i="4"/>
  <c r="E19" i="4"/>
  <c r="E18" i="4"/>
  <c r="E14" i="4"/>
  <c r="E13" i="4"/>
  <c r="E12" i="4"/>
  <c r="E11" i="4"/>
  <c r="E10" i="4"/>
  <c r="E9" i="4"/>
  <c r="E8" i="4"/>
  <c r="E7" i="4"/>
  <c r="E6" i="4"/>
  <c r="E5" i="4"/>
  <c r="E4" i="4"/>
  <c r="E3" i="4"/>
  <c r="AC15" i="3"/>
  <c r="AC59" i="3"/>
  <c r="AC61" i="3"/>
  <c r="AB15" i="3"/>
  <c r="AB59" i="3"/>
  <c r="AB61" i="3"/>
  <c r="AA15" i="3"/>
  <c r="AA59" i="3"/>
  <c r="AA61" i="3"/>
  <c r="Z15" i="3"/>
  <c r="Z59" i="3"/>
  <c r="Z61" i="3"/>
  <c r="Y15" i="3"/>
  <c r="Y59" i="3"/>
  <c r="Y61" i="3"/>
  <c r="X15" i="3"/>
  <c r="X59" i="3"/>
  <c r="X61" i="3"/>
  <c r="W15" i="3"/>
  <c r="W59" i="3"/>
  <c r="W61" i="3"/>
  <c r="V15" i="3"/>
  <c r="V59" i="3"/>
  <c r="V61" i="3"/>
  <c r="U15" i="3"/>
  <c r="U59" i="3"/>
  <c r="U61" i="3"/>
  <c r="T15" i="3"/>
  <c r="T59" i="3"/>
  <c r="T61" i="3"/>
  <c r="S15" i="3"/>
  <c r="S59" i="3"/>
  <c r="S61" i="3"/>
  <c r="R15" i="3"/>
  <c r="R59" i="3"/>
  <c r="R61" i="3"/>
  <c r="Q15" i="3"/>
  <c r="Q59" i="3"/>
  <c r="Q61" i="3"/>
  <c r="P15" i="3"/>
  <c r="P59" i="3"/>
  <c r="P61" i="3"/>
  <c r="O15" i="3"/>
  <c r="O59" i="3"/>
  <c r="O61" i="3"/>
  <c r="N15" i="3"/>
  <c r="N59" i="3"/>
  <c r="N61" i="3"/>
  <c r="M15" i="3"/>
  <c r="M59" i="3"/>
  <c r="M61" i="3"/>
  <c r="L15" i="3"/>
  <c r="L59" i="3"/>
  <c r="L61" i="3"/>
  <c r="K15" i="3"/>
  <c r="K59" i="3"/>
  <c r="K61" i="3"/>
  <c r="J15" i="3"/>
  <c r="J59" i="3"/>
  <c r="J61" i="3"/>
  <c r="I15" i="3"/>
  <c r="I59" i="3"/>
  <c r="I61" i="3"/>
  <c r="H15" i="3"/>
  <c r="H59" i="3"/>
  <c r="H61" i="3"/>
  <c r="G15" i="3"/>
  <c r="G59" i="3"/>
  <c r="G61" i="3"/>
  <c r="F15" i="3"/>
  <c r="F59" i="3"/>
  <c r="F61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E15" i="3"/>
  <c r="C18" i="3"/>
  <c r="C19" i="3"/>
  <c r="C20" i="3"/>
  <c r="C21" i="3"/>
  <c r="C22" i="3"/>
  <c r="C23" i="3"/>
  <c r="C24" i="3"/>
  <c r="C25" i="3"/>
  <c r="C26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D18" i="3"/>
  <c r="D19" i="3"/>
  <c r="D20" i="3"/>
  <c r="D21" i="3"/>
  <c r="D22" i="3"/>
  <c r="D23" i="3"/>
  <c r="D24" i="3"/>
  <c r="D25" i="3"/>
  <c r="D26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E59" i="3"/>
  <c r="E61" i="3"/>
  <c r="D61" i="3"/>
  <c r="C61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6" i="3"/>
  <c r="E25" i="3"/>
  <c r="E24" i="3"/>
  <c r="E23" i="3"/>
  <c r="E22" i="3"/>
  <c r="E21" i="3"/>
  <c r="E20" i="3"/>
  <c r="E19" i="3"/>
  <c r="E18" i="3"/>
  <c r="E14" i="3"/>
  <c r="E13" i="3"/>
  <c r="E12" i="3"/>
  <c r="E11" i="3"/>
  <c r="E10" i="3"/>
  <c r="E9" i="3"/>
  <c r="E8" i="3"/>
  <c r="E7" i="3"/>
  <c r="E6" i="3"/>
  <c r="E5" i="3"/>
  <c r="E4" i="3"/>
  <c r="E3" i="3"/>
  <c r="AC59" i="2"/>
  <c r="AC61" i="2"/>
  <c r="AB15" i="2"/>
  <c r="AB59" i="2"/>
  <c r="AB61" i="2"/>
  <c r="AA59" i="2"/>
  <c r="AA61" i="2"/>
  <c r="Z15" i="2"/>
  <c r="Z59" i="2"/>
  <c r="Z61" i="2"/>
  <c r="Y59" i="2"/>
  <c r="Y61" i="2"/>
  <c r="X15" i="2"/>
  <c r="X59" i="2"/>
  <c r="X61" i="2"/>
  <c r="W59" i="2"/>
  <c r="W61" i="2"/>
  <c r="V15" i="2"/>
  <c r="V59" i="2"/>
  <c r="V61" i="2"/>
  <c r="U59" i="2"/>
  <c r="U61" i="2"/>
  <c r="T15" i="2"/>
  <c r="T59" i="2"/>
  <c r="T61" i="2"/>
  <c r="S59" i="2"/>
  <c r="S61" i="2"/>
  <c r="R15" i="2"/>
  <c r="R59" i="2"/>
  <c r="R61" i="2"/>
  <c r="Q59" i="2"/>
  <c r="Q61" i="2"/>
  <c r="P15" i="2"/>
  <c r="P59" i="2"/>
  <c r="P61" i="2"/>
  <c r="O59" i="2"/>
  <c r="O61" i="2"/>
  <c r="N15" i="2"/>
  <c r="N59" i="2"/>
  <c r="N61" i="2"/>
  <c r="M59" i="2"/>
  <c r="M61" i="2"/>
  <c r="L15" i="2"/>
  <c r="L59" i="2"/>
  <c r="L61" i="2"/>
  <c r="K59" i="2"/>
  <c r="K61" i="2"/>
  <c r="J15" i="2"/>
  <c r="J59" i="2"/>
  <c r="J61" i="2"/>
  <c r="I59" i="2"/>
  <c r="I61" i="2"/>
  <c r="H15" i="2"/>
  <c r="H59" i="2"/>
  <c r="H61" i="2"/>
  <c r="G59" i="2"/>
  <c r="G61" i="2"/>
  <c r="F15" i="2"/>
  <c r="F59" i="2"/>
  <c r="F61" i="2"/>
  <c r="AC15" i="2"/>
  <c r="AA15" i="2"/>
  <c r="Y15" i="2"/>
  <c r="W15" i="2"/>
  <c r="U15" i="2"/>
  <c r="S15" i="2"/>
  <c r="Q15" i="2"/>
  <c r="O15" i="2"/>
  <c r="M15" i="2"/>
  <c r="K15" i="2"/>
  <c r="I15" i="2"/>
  <c r="G15" i="2"/>
  <c r="C58" i="2"/>
  <c r="C57" i="2"/>
  <c r="C56" i="2"/>
  <c r="C55" i="2"/>
  <c r="C54" i="2"/>
  <c r="C53" i="2"/>
  <c r="C52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8" i="2"/>
  <c r="C26" i="2"/>
  <c r="C25" i="2"/>
  <c r="C24" i="2"/>
  <c r="C23" i="2"/>
  <c r="C22" i="2"/>
  <c r="C21" i="2"/>
  <c r="C20" i="2"/>
  <c r="C19" i="2"/>
  <c r="C18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8" i="2"/>
  <c r="D26" i="2"/>
  <c r="D25" i="2"/>
  <c r="D24" i="2"/>
  <c r="D23" i="2"/>
  <c r="D22" i="2"/>
  <c r="D21" i="2"/>
  <c r="D20" i="2"/>
  <c r="D19" i="2"/>
  <c r="D18" i="2"/>
  <c r="D14" i="2"/>
  <c r="D13" i="2"/>
  <c r="D12" i="2"/>
  <c r="D11" i="2"/>
  <c r="D10" i="2"/>
  <c r="D9" i="2"/>
  <c r="D8" i="2"/>
  <c r="D7" i="2"/>
  <c r="D6" i="2"/>
  <c r="D5" i="2"/>
  <c r="D4" i="2"/>
  <c r="D3" i="2"/>
  <c r="C14" i="2"/>
  <c r="C13" i="2"/>
  <c r="C12" i="2"/>
  <c r="C11" i="2"/>
  <c r="C10" i="2"/>
  <c r="C9" i="2"/>
  <c r="C8" i="2"/>
  <c r="C7" i="2"/>
  <c r="C6" i="2"/>
  <c r="C5" i="2"/>
  <c r="C4" i="2"/>
  <c r="C3" i="2"/>
  <c r="C15" i="2"/>
  <c r="D15" i="2"/>
  <c r="E15" i="2"/>
  <c r="D59" i="2"/>
  <c r="C59" i="2"/>
  <c r="E59" i="2"/>
  <c r="E61" i="2"/>
  <c r="E58" i="2"/>
  <c r="E57" i="2"/>
  <c r="E56" i="2"/>
  <c r="E55" i="2"/>
  <c r="E54" i="2"/>
  <c r="E53" i="2"/>
  <c r="E52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8" i="2"/>
  <c r="E26" i="2"/>
  <c r="E25" i="2"/>
  <c r="E24" i="2"/>
  <c r="E23" i="2"/>
  <c r="E22" i="2"/>
  <c r="E21" i="2"/>
  <c r="E20" i="2"/>
  <c r="E19" i="2"/>
  <c r="E18" i="2"/>
  <c r="D61" i="2"/>
  <c r="E14" i="2"/>
  <c r="E13" i="2"/>
  <c r="E12" i="2"/>
  <c r="E11" i="2"/>
  <c r="E10" i="2"/>
  <c r="E9" i="2"/>
  <c r="E8" i="2"/>
  <c r="E7" i="2"/>
  <c r="E6" i="2"/>
  <c r="E5" i="2"/>
  <c r="E4" i="2"/>
  <c r="E3" i="2"/>
  <c r="C61" i="2"/>
</calcChain>
</file>

<file path=xl/sharedStrings.xml><?xml version="1.0" encoding="utf-8"?>
<sst xmlns="http://schemas.openxmlformats.org/spreadsheetml/2006/main" count="2343" uniqueCount="282">
  <si>
    <t>Driftsinntekter</t>
  </si>
  <si>
    <t>Konto</t>
  </si>
  <si>
    <t>Tekst</t>
  </si>
  <si>
    <t>Leieinntekter  anlegg </t>
  </si>
  <si>
    <t>Driftstilskudd anlegg</t>
  </si>
  <si>
    <t>Salgsinntekter kiosk </t>
  </si>
  <si>
    <t>Salgsinntekt utstyr</t>
  </si>
  <si>
    <t>Sponsorinntekter  </t>
  </si>
  <si>
    <t>Offentlig tilskudd </t>
  </si>
  <si>
    <t>Treningsavgift/medlemskontigent</t>
  </si>
  <si>
    <t>Overgangsgebyrer/lisenser/transfer inntekter</t>
  </si>
  <si>
    <t>Grasrotandel og bingo </t>
  </si>
  <si>
    <t>Dugnadsinntekt</t>
  </si>
  <si>
    <t xml:space="preserve">Egne arrangementer </t>
  </si>
  <si>
    <t>Diverse inntekter</t>
  </si>
  <si>
    <t>Sum driftsinntekter</t>
  </si>
  <si>
    <t>Driftskostnader</t>
  </si>
  <si>
    <t>Idrettsutstyr</t>
  </si>
  <si>
    <t>Innkjøp for videresalg kiosk </t>
  </si>
  <si>
    <t>Innkjøp for videresalg utstyr </t>
  </si>
  <si>
    <t>Cuper og turneringer</t>
  </si>
  <si>
    <t>Egne arrangementer</t>
  </si>
  <si>
    <t>Dugnadsinntekt, fordelt/utbetalt</t>
  </si>
  <si>
    <t>Overgangsgebyrer, aldersdisp, lisenser</t>
  </si>
  <si>
    <t>Lønn til ansatte</t>
  </si>
  <si>
    <t xml:space="preserve">Trenerhonorar </t>
  </si>
  <si>
    <t xml:space="preserve">Styre honorar </t>
  </si>
  <si>
    <t>Annen personalkostnad  </t>
  </si>
  <si>
    <t>Bane- og garderobeleie</t>
  </si>
  <si>
    <t>Premier, gevinster</t>
  </si>
  <si>
    <t>Serieavgifter, lagavgifter</t>
  </si>
  <si>
    <t>Diverse startkontigenter/ medlemskontigenter</t>
  </si>
  <si>
    <t>Reparasjon og vedlikehold anlegg </t>
  </si>
  <si>
    <t>Drift anlegg</t>
  </si>
  <si>
    <t>Bøter, disiplinærsaker, ikke møtt til kamp</t>
  </si>
  <si>
    <t>Regnskaps- og revisorkostnader </t>
  </si>
  <si>
    <t>Dommerkostnad</t>
  </si>
  <si>
    <t>Kontorkostnader </t>
  </si>
  <si>
    <t>Postboks og porto</t>
  </si>
  <si>
    <t>Møteutgifter </t>
  </si>
  <si>
    <t>Kursutgifter</t>
  </si>
  <si>
    <t>Sosial aktivitet  </t>
  </si>
  <si>
    <t>Telefon 92660636 Vibeke</t>
  </si>
  <si>
    <t>Bredbånd, internett</t>
  </si>
  <si>
    <t>Markedsføring </t>
  </si>
  <si>
    <t>Gaver </t>
  </si>
  <si>
    <t>Forsikringspremie</t>
  </si>
  <si>
    <t>Kostnader ifm reise til trening og kamp </t>
  </si>
  <si>
    <t>Gebyrer bank, kort, bankterminal, kontanthåndtering   </t>
  </si>
  <si>
    <t>Øreavrunding</t>
  </si>
  <si>
    <t>Annen kostnad fradrags ber.</t>
  </si>
  <si>
    <t>Div kostnader uten dokumentasjon/bilag</t>
  </si>
  <si>
    <t>Annen renteinntekt</t>
  </si>
  <si>
    <t>Annen rentekostnad</t>
  </si>
  <si>
    <t>Overføring annen egenkapital</t>
  </si>
  <si>
    <t>Udekket tap</t>
  </si>
  <si>
    <t>Sum kostnader</t>
  </si>
  <si>
    <t>Overskudd/underskudd</t>
  </si>
  <si>
    <t>Budsjett 2016</t>
  </si>
  <si>
    <t>Regnskap 2016</t>
  </si>
  <si>
    <t>Avvik 2016</t>
  </si>
  <si>
    <t>Budsjett januar</t>
  </si>
  <si>
    <t>Regnskap januar</t>
  </si>
  <si>
    <t>Budsjett februar</t>
  </si>
  <si>
    <t>Regnskap februar</t>
  </si>
  <si>
    <t>Budsjett mars</t>
  </si>
  <si>
    <t>Regnskap mars</t>
  </si>
  <si>
    <t>Budsjett april</t>
  </si>
  <si>
    <t>Regnskap april</t>
  </si>
  <si>
    <t>Budsjett mai</t>
  </si>
  <si>
    <t>Regnskap mai</t>
  </si>
  <si>
    <t>Budsjett juni</t>
  </si>
  <si>
    <t>Regnskap juni</t>
  </si>
  <si>
    <t>Budsjett juli</t>
  </si>
  <si>
    <t>Regnskap juli</t>
  </si>
  <si>
    <t>Budsjett august</t>
  </si>
  <si>
    <t>Regnskap august</t>
  </si>
  <si>
    <t>Budsjett september</t>
  </si>
  <si>
    <t>Regnskap september</t>
  </si>
  <si>
    <t>Budsjett oktober</t>
  </si>
  <si>
    <t>Regnskap oktober</t>
  </si>
  <si>
    <t>Budsjett november</t>
  </si>
  <si>
    <t>Regnskap november</t>
  </si>
  <si>
    <t>Budsjett desember</t>
  </si>
  <si>
    <t>Regnskap desember</t>
  </si>
  <si>
    <t>OTP</t>
  </si>
  <si>
    <t>Forsikring</t>
  </si>
  <si>
    <t>Frivillighetsmidler bydelen</t>
  </si>
  <si>
    <t>Momsrefusjon</t>
  </si>
  <si>
    <t>Storbymidler</t>
  </si>
  <si>
    <t>Tilskudd funksjonshemmede bydelen</t>
  </si>
  <si>
    <t>Hoved</t>
  </si>
  <si>
    <t>Innebandy</t>
  </si>
  <si>
    <t>Bandy</t>
  </si>
  <si>
    <t>Landhockey</t>
  </si>
  <si>
    <t>Fotball</t>
  </si>
  <si>
    <t>Bryting</t>
  </si>
  <si>
    <t>Allidrett</t>
  </si>
  <si>
    <t>Sum</t>
  </si>
  <si>
    <t>Avdeling</t>
  </si>
  <si>
    <t>Rugby</t>
  </si>
  <si>
    <t>Antall</t>
  </si>
  <si>
    <t>Pris</t>
  </si>
  <si>
    <t>Når</t>
  </si>
  <si>
    <t>x</t>
  </si>
  <si>
    <t>Plassert</t>
  </si>
  <si>
    <t>Beløp</t>
  </si>
  <si>
    <t>Kveldstid Bjølsenhallen</t>
  </si>
  <si>
    <t>Dagtid Bjølsenhallen</t>
  </si>
  <si>
    <t>Bjølsen kunstgress</t>
  </si>
  <si>
    <t>Bjølsen kunstis</t>
  </si>
  <si>
    <t>Bjølsenparken</t>
  </si>
  <si>
    <t>Voldsløkka garderober</t>
  </si>
  <si>
    <t>Oktober</t>
  </si>
  <si>
    <t>Voldsløkka</t>
  </si>
  <si>
    <t>Bjølsenhallen</t>
  </si>
  <si>
    <t>Støtte treningsavgifter bydelen</t>
  </si>
  <si>
    <t>Administrasjonstilskudd kommunen</t>
  </si>
  <si>
    <t>Extrastiftelsen</t>
  </si>
  <si>
    <t>Lokale aktivitetsmidler</t>
  </si>
  <si>
    <t xml:space="preserve">Spillemidler til utstyr </t>
  </si>
  <si>
    <t>Januar</t>
  </si>
  <si>
    <t>Venner i aktivitet</t>
  </si>
  <si>
    <t>Mars</t>
  </si>
  <si>
    <t>Hoved - fordeles slutten av året</t>
  </si>
  <si>
    <t>Juni</t>
  </si>
  <si>
    <t>Desember</t>
  </si>
  <si>
    <t xml:space="preserve">Fotball - halvparten Sanex- cup </t>
  </si>
  <si>
    <t>Fotball - skolen</t>
  </si>
  <si>
    <t>Bandy - skolen</t>
  </si>
  <si>
    <t>Landhockey - skolen</t>
  </si>
  <si>
    <t>Rugby - skolen</t>
  </si>
  <si>
    <t>Bryting - skolen</t>
  </si>
  <si>
    <t>Hoved - Oslos kuleste dag</t>
  </si>
  <si>
    <t>Innebandy - skolen</t>
  </si>
  <si>
    <t>November</t>
  </si>
  <si>
    <t>kr pr barn under 19 år i alle avdelinger</t>
  </si>
  <si>
    <t>Hver måned</t>
  </si>
  <si>
    <t>Februar</t>
  </si>
  <si>
    <t>Hva</t>
  </si>
  <si>
    <t>Mai</t>
  </si>
  <si>
    <t>Juli</t>
  </si>
  <si>
    <t>Refusjon baneleie kommunen</t>
  </si>
  <si>
    <t>Treningsavgift allidrett</t>
  </si>
  <si>
    <t>Treningsavgift fotball senior herrer</t>
  </si>
  <si>
    <t>Treningsavgift fotball</t>
  </si>
  <si>
    <t>Treningsavgift innebandy</t>
  </si>
  <si>
    <t>Treningsavgift bandy</t>
  </si>
  <si>
    <t>Treningsavgift bryting</t>
  </si>
  <si>
    <t>Treningsavgift rugby</t>
  </si>
  <si>
    <t>Treningsavgift sykkel</t>
  </si>
  <si>
    <t>April</t>
  </si>
  <si>
    <t>August</t>
  </si>
  <si>
    <t>September</t>
  </si>
  <si>
    <t>Medlemsavgift hovedlaget</t>
  </si>
  <si>
    <t>Utregning</t>
  </si>
  <si>
    <t>Treningsavgift Venner i aktivitet</t>
  </si>
  <si>
    <t>Treningsavgift landhockey</t>
  </si>
  <si>
    <t>Barn 6- 12</t>
  </si>
  <si>
    <t>Ungdom 13- 19</t>
  </si>
  <si>
    <t>Voksen 19- 25</t>
  </si>
  <si>
    <t>Seniorer +26</t>
  </si>
  <si>
    <t>Samlet treningsavgift</t>
  </si>
  <si>
    <t>45 % betaler ikke</t>
  </si>
  <si>
    <t>Rundet av i budsjettet til</t>
  </si>
  <si>
    <t>Voksne fakturert i mai</t>
  </si>
  <si>
    <t>Barn og ungdom fakturert i okt</t>
  </si>
  <si>
    <t>Instruktører Venner i Aktivitet</t>
  </si>
  <si>
    <t>Jan</t>
  </si>
  <si>
    <t>Feb</t>
  </si>
  <si>
    <t>Aug</t>
  </si>
  <si>
    <t>Sept</t>
  </si>
  <si>
    <t>Okt</t>
  </si>
  <si>
    <t>Nov</t>
  </si>
  <si>
    <t>Des</t>
  </si>
  <si>
    <t>Hallvakter hovedlaget</t>
  </si>
  <si>
    <t>Instruktører bandy</t>
  </si>
  <si>
    <t>Instruktører innebandy</t>
  </si>
  <si>
    <t>Instruktører fotball</t>
  </si>
  <si>
    <t>Instruktører bryting</t>
  </si>
  <si>
    <t>Instruktører rugby</t>
  </si>
  <si>
    <t>Instruktører landhockey</t>
  </si>
  <si>
    <t>Instruktører trimgruppe hovedlaget</t>
  </si>
  <si>
    <t>Instruktører kvinnetrening hovedlaget</t>
  </si>
  <si>
    <t>Ledere sommerpatruljen</t>
  </si>
  <si>
    <t>Medarbeidere sommerpatruljen</t>
  </si>
  <si>
    <t>Medarbeidere Norway cup</t>
  </si>
  <si>
    <t>Daglig leder hovedlaget</t>
  </si>
  <si>
    <t>Leder allidrett</t>
  </si>
  <si>
    <t>Elitetrener innebandy</t>
  </si>
  <si>
    <t>Aga</t>
  </si>
  <si>
    <t>Feriepenger</t>
  </si>
  <si>
    <t>Aga pr mnd</t>
  </si>
  <si>
    <t>Feriepenger pr mnd</t>
  </si>
  <si>
    <t>Lønn pr mnd</t>
  </si>
  <si>
    <t>Leder venner i aktivitet</t>
  </si>
  <si>
    <t>Arbeidsgiveravgift</t>
  </si>
  <si>
    <t>*</t>
  </si>
  <si>
    <t>Aga pr år</t>
  </si>
  <si>
    <t>Feriepenger pr år</t>
  </si>
  <si>
    <t>Lønn pr år</t>
  </si>
  <si>
    <t>Trener A- lag fotball</t>
  </si>
  <si>
    <t>Diverse inntekter (parkering)</t>
  </si>
  <si>
    <t>Lisens bryting (utgift inkludert i trenignsavgiften)</t>
  </si>
  <si>
    <t>Anleggskonsulent</t>
  </si>
  <si>
    <t>Nattsafe</t>
  </si>
  <si>
    <t>Terminal</t>
  </si>
  <si>
    <t>Verditransport</t>
  </si>
  <si>
    <t>Pris pr mnd</t>
  </si>
  <si>
    <t>Pensjon</t>
  </si>
  <si>
    <t>Daglig leder</t>
  </si>
  <si>
    <t>Yrkesskade</t>
  </si>
  <si>
    <t>Eiendel</t>
  </si>
  <si>
    <t>Underslag</t>
  </si>
  <si>
    <t>Pris pr år</t>
  </si>
  <si>
    <t>Gebyrer klubbadmin</t>
  </si>
  <si>
    <t>Trenerhonorar (Hallvakter)</t>
  </si>
  <si>
    <t>Drift anlegg (vinterdrift)</t>
  </si>
  <si>
    <t>Leieinntekter</t>
  </si>
  <si>
    <t>Diverse inntekter (fra fotball og fotball senior)</t>
  </si>
  <si>
    <t xml:space="preserve">Antall </t>
  </si>
  <si>
    <t>Treningsavgift 1</t>
  </si>
  <si>
    <t>Treningsavgift 2</t>
  </si>
  <si>
    <t>Sagene A'lag</t>
  </si>
  <si>
    <t>Sagene B'lag</t>
  </si>
  <si>
    <t>Sagene C lag</t>
  </si>
  <si>
    <t>Sagene 7'er 1</t>
  </si>
  <si>
    <t>Sagene 7'er 2</t>
  </si>
  <si>
    <t>Sagene 7'er 3</t>
  </si>
  <si>
    <t>sum</t>
  </si>
  <si>
    <t>Cuper og turneringer (Treningskamper vinter)</t>
  </si>
  <si>
    <t>Sosial aktivitet  (Lagskasser)</t>
  </si>
  <si>
    <t>???</t>
  </si>
  <si>
    <t>Bjølsen kunstgress vinter</t>
  </si>
  <si>
    <t xml:space="preserve">Leder allidrett </t>
  </si>
  <si>
    <t xml:space="preserve">Leder VIA </t>
  </si>
  <si>
    <t>Instruktører Allidrett</t>
  </si>
  <si>
    <t>Agrumenter:</t>
  </si>
  <si>
    <t xml:space="preserve">Daglig leder får en leder for hele allidretten å forholde seg til. </t>
  </si>
  <si>
    <t>Klubben får samlet sett mer ut av de ressursene vi har.</t>
  </si>
  <si>
    <t xml:space="preserve">Vi vil samlet bruke mindre penger på ansatte (fra 60 % til 50%), slik at mer midler kan flyttes til aktiviteten. </t>
  </si>
  <si>
    <t xml:space="preserve">VIA blir mer inkludert i klubben. </t>
  </si>
  <si>
    <t xml:space="preserve">Lederne for VIA (Pia og Marthe) skal uansett slutte snart. </t>
  </si>
  <si>
    <t xml:space="preserve">Vi får penger til å ha instruktører på de vanlige allidrettsgruppene, samt faglige ressurser til å lære dem opp. </t>
  </si>
  <si>
    <t>INN</t>
  </si>
  <si>
    <t>UT</t>
  </si>
  <si>
    <t>SALDO</t>
  </si>
  <si>
    <t>LIKVIDITET</t>
  </si>
  <si>
    <t>I BANKEN PR. 31.12.2015</t>
  </si>
  <si>
    <t>SUM</t>
  </si>
  <si>
    <t>Sparebankstiftelsen</t>
  </si>
  <si>
    <t>Damelag</t>
  </si>
  <si>
    <t>Futsal</t>
  </si>
  <si>
    <t>Vintertreningsavgift</t>
  </si>
  <si>
    <t>Samlet</t>
  </si>
  <si>
    <t>25% betaler ikke</t>
  </si>
  <si>
    <t>25 % betaler ikke</t>
  </si>
  <si>
    <t>Differanse resultat</t>
  </si>
  <si>
    <t>Inntekter</t>
  </si>
  <si>
    <t>Utgifter</t>
  </si>
  <si>
    <t>Resultat</t>
  </si>
  <si>
    <t>VIA</t>
  </si>
  <si>
    <t>Fotball senior</t>
  </si>
  <si>
    <t>Norwaycup</t>
  </si>
  <si>
    <t>Sykkel</t>
  </si>
  <si>
    <t>Regnskap 2016 Q1</t>
  </si>
  <si>
    <t>Regnskap tom april  2016</t>
  </si>
  <si>
    <t xml:space="preserve">DLs kommentarer: </t>
  </si>
  <si>
    <t xml:space="preserve">Medlemsavgiften, samt treningsavgiftene i fotball, landhockey (halve), bryting og rugby ble sendt ut 18. april. Det beløpet som ble utfakturert pr avdeling er da innteksført pr avdeling i april. </t>
  </si>
  <si>
    <t xml:space="preserve">Regnskapsrapporten må derfor ses i sammenheng med rapporten over utestående medlems- og trenignsavgifter i samme periode for 2016. </t>
  </si>
  <si>
    <t xml:space="preserve">Vi henger noe etter i å få fakturert og få krevd inn utleie i Bjølsenhallen og på Voldsløkka. </t>
  </si>
  <si>
    <t>Faktura for treningsavgift i allidrett og via ble sendt ut i mai og har således ikke kommet med på denne rapporten.</t>
  </si>
  <si>
    <t xml:space="preserve">Bandy har hatt en bandyskole for AKS- Bjølsen i starten av 2016, betalingen for dette har ikke kommet inn enda. De store utgiftene på Voldsløkka er knyttet til vinterdriften. </t>
  </si>
  <si>
    <t>DLs kommentarer</t>
  </si>
  <si>
    <t xml:space="preserve">Ganske vanlige tall på denne tiden av året. </t>
  </si>
  <si>
    <r>
      <t>Bandy har hatt en bandyskole for Bjølsen AKS der vi kun har fått utgiftene og ikke inntektene foreløpig.</t>
    </r>
    <r>
      <rPr>
        <i/>
        <sz val="12"/>
        <color theme="1"/>
        <rFont val="Calibri"/>
        <scheme val="minor"/>
      </rPr>
      <t xml:space="preserve"> </t>
    </r>
  </si>
  <si>
    <r>
      <rPr>
        <sz val="12"/>
        <color theme="1"/>
        <rFont val="Calibri"/>
        <family val="2"/>
        <scheme val="minor"/>
      </rPr>
      <t xml:space="preserve">Det er forsinkelser knyttet til faktureringen av leieinntekter både på Voldsløkka og i Bjølsenhallen, dette kommer av innfasing av en anleggskonsulent samt at det tok lang tid å få på plass leietakerne for vinterdriften av Bjølsen kustgress. </t>
    </r>
  </si>
  <si>
    <r>
      <rPr>
        <sz val="12"/>
        <color theme="1"/>
        <rFont val="Calibri"/>
        <family val="2"/>
        <scheme val="minor"/>
      </rPr>
      <t xml:space="preserve">Sykkel har fakturert sin treningsavgift i januar. </t>
    </r>
  </si>
  <si>
    <r>
      <rPr>
        <sz val="12"/>
        <color theme="1"/>
        <rFont val="Calibri"/>
        <family val="2"/>
        <scheme val="minor"/>
      </rPr>
      <t>Svært mye av inntektene har ikke kommet inn enda, mens vi har en rekke utgifter knyttet til oppstart av sesongen i en rekke idretter.</t>
    </r>
    <r>
      <rPr>
        <i/>
        <sz val="12"/>
        <color theme="1"/>
        <rFont val="Calibri"/>
        <scheme val="minor"/>
      </rPr>
      <t xml:space="preserve"> </t>
    </r>
  </si>
  <si>
    <t>Regnskap tom mai  2016</t>
  </si>
  <si>
    <t xml:space="preserve">Medlemsavgiften, samt treningsavgiften i alle avdelinger, bortsett fra innebandy og bandy, er nå sendt ut. Det beløpet som ble utfakturert pr avdeling er da innteksført pr avdeling i april. </t>
  </si>
  <si>
    <t xml:space="preserve">Regnskapsrapporten må derfor ses i sammenheng med rapporten over utestående medlems- og treningsavgifter i samme periode for 2016.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</si>
</sst>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3366FF"/>
      <name val="Calibri"/>
      <scheme val="minor"/>
    </font>
    <font>
      <sz val="12"/>
      <color rgb="FF000000"/>
      <name val="Calibri"/>
      <family val="2"/>
      <scheme val="minor"/>
    </font>
    <font>
      <b/>
      <sz val="11"/>
      <color rgb="FF3366FF"/>
      <name val="Calibri"/>
      <scheme val="minor"/>
    </font>
    <font>
      <b/>
      <sz val="12"/>
      <color rgb="FF3366FF"/>
      <name val="Calibri"/>
      <scheme val="minor"/>
    </font>
    <font>
      <sz val="16"/>
      <color theme="1"/>
      <name val="Calibri"/>
      <scheme val="minor"/>
    </font>
    <font>
      <b/>
      <sz val="16"/>
      <color theme="1"/>
      <name val="Calibri"/>
      <scheme val="minor"/>
    </font>
    <font>
      <i/>
      <sz val="16"/>
      <color theme="1"/>
      <name val="Calibri"/>
      <scheme val="minor"/>
    </font>
    <font>
      <sz val="12"/>
      <color theme="1"/>
      <name val="Symbol"/>
    </font>
    <font>
      <i/>
      <sz val="12"/>
      <color theme="1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8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/>
    <xf numFmtId="1" fontId="0" fillId="2" borderId="1" xfId="0" applyNumberFormat="1" applyFill="1" applyBorder="1"/>
    <xf numFmtId="0" fontId="1" fillId="0" borderId="1" xfId="0" applyFont="1" applyBorder="1"/>
    <xf numFmtId="0" fontId="1" fillId="2" borderId="1" xfId="0" applyFont="1" applyFill="1" applyBorder="1"/>
    <xf numFmtId="0" fontId="1" fillId="0" borderId="0" xfId="0" applyFont="1"/>
    <xf numFmtId="1" fontId="1" fillId="2" borderId="1" xfId="0" applyNumberFormat="1" applyFont="1" applyFill="1" applyBorder="1"/>
    <xf numFmtId="0" fontId="1" fillId="3" borderId="1" xfId="0" applyFont="1" applyFill="1" applyBorder="1"/>
    <xf numFmtId="0" fontId="0" fillId="3" borderId="1" xfId="0" applyFill="1" applyBorder="1"/>
    <xf numFmtId="0" fontId="4" fillId="0" borderId="0" xfId="0" applyFont="1"/>
    <xf numFmtId="0" fontId="7" fillId="0" borderId="0" xfId="0" applyFont="1"/>
    <xf numFmtId="0" fontId="0" fillId="0" borderId="0" xfId="0" applyFont="1"/>
    <xf numFmtId="0" fontId="8" fillId="0" borderId="0" xfId="0" applyFont="1"/>
    <xf numFmtId="0" fontId="9" fillId="0" borderId="0" xfId="0" applyFont="1"/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right" vertical="center"/>
    </xf>
    <xf numFmtId="9" fontId="6" fillId="0" borderId="0" xfId="0" applyNumberFormat="1" applyFont="1"/>
    <xf numFmtId="0" fontId="8" fillId="0" borderId="1" xfId="0" applyFont="1" applyBorder="1"/>
    <xf numFmtId="0" fontId="8" fillId="0" borderId="2" xfId="0" applyFont="1" applyBorder="1"/>
    <xf numFmtId="1" fontId="8" fillId="4" borderId="2" xfId="0" applyNumberFormat="1" applyFont="1" applyFill="1" applyBorder="1"/>
    <xf numFmtId="0" fontId="8" fillId="4" borderId="2" xfId="0" applyFont="1" applyFill="1" applyBorder="1"/>
    <xf numFmtId="0" fontId="8" fillId="5" borderId="2" xfId="0" applyFont="1" applyFill="1" applyBorder="1"/>
    <xf numFmtId="0" fontId="0" fillId="6" borderId="1" xfId="0" applyFill="1" applyBorder="1"/>
    <xf numFmtId="0" fontId="1" fillId="3" borderId="0" xfId="0" applyFont="1" applyFill="1"/>
    <xf numFmtId="0" fontId="0" fillId="3" borderId="0" xfId="0" applyFill="1"/>
    <xf numFmtId="0" fontId="4" fillId="7" borderId="0" xfId="0" applyFont="1" applyFill="1"/>
    <xf numFmtId="0" fontId="1" fillId="7" borderId="0" xfId="0" applyFont="1" applyFill="1"/>
    <xf numFmtId="0" fontId="0" fillId="7" borderId="0" xfId="0" applyFill="1"/>
    <xf numFmtId="0" fontId="10" fillId="0" borderId="0" xfId="0" applyFont="1"/>
    <xf numFmtId="0" fontId="0" fillId="6" borderId="0" xfId="0" applyFill="1"/>
    <xf numFmtId="0" fontId="1" fillId="6" borderId="1" xfId="0" applyFont="1" applyFill="1" applyBorder="1"/>
    <xf numFmtId="0" fontId="1" fillId="6" borderId="0" xfId="0" applyFont="1" applyFill="1"/>
    <xf numFmtId="0" fontId="8" fillId="5" borderId="1" xfId="0" applyFont="1" applyFill="1" applyBorder="1"/>
    <xf numFmtId="1" fontId="0" fillId="3" borderId="1" xfId="0" applyNumberFormat="1" applyFill="1" applyBorder="1"/>
    <xf numFmtId="1" fontId="0" fillId="0" borderId="1" xfId="0" applyNumberFormat="1" applyBorder="1"/>
    <xf numFmtId="0" fontId="8" fillId="8" borderId="3" xfId="0" applyFont="1" applyFill="1" applyBorder="1"/>
    <xf numFmtId="0" fontId="11" fillId="0" borderId="0" xfId="0" applyFont="1"/>
    <xf numFmtId="0" fontId="12" fillId="0" borderId="0" xfId="0" applyFont="1"/>
    <xf numFmtId="0" fontId="13" fillId="3" borderId="1" xfId="0" applyFont="1" applyFill="1" applyBorder="1"/>
    <xf numFmtId="0" fontId="13" fillId="7" borderId="1" xfId="0" applyFont="1" applyFill="1" applyBorder="1"/>
    <xf numFmtId="0" fontId="13" fillId="0" borderId="0" xfId="0" applyFont="1"/>
    <xf numFmtId="0" fontId="12" fillId="0" borderId="1" xfId="0" applyFont="1" applyBorder="1"/>
    <xf numFmtId="1" fontId="11" fillId="3" borderId="1" xfId="0" applyNumberFormat="1" applyFont="1" applyFill="1" applyBorder="1"/>
    <xf numFmtId="0" fontId="11" fillId="3" borderId="1" xfId="0" applyFont="1" applyFill="1" applyBorder="1"/>
    <xf numFmtId="0" fontId="11" fillId="7" borderId="1" xfId="0" applyFont="1" applyFill="1" applyBorder="1"/>
    <xf numFmtId="0" fontId="11" fillId="9" borderId="1" xfId="0" applyFont="1" applyFill="1" applyBorder="1"/>
    <xf numFmtId="1" fontId="12" fillId="3" borderId="1" xfId="0" applyNumberFormat="1" applyFont="1" applyFill="1" applyBorder="1"/>
    <xf numFmtId="0" fontId="12" fillId="3" borderId="1" xfId="0" applyFont="1" applyFill="1" applyBorder="1"/>
    <xf numFmtId="0" fontId="12" fillId="7" borderId="1" xfId="0" applyFont="1" applyFill="1" applyBorder="1"/>
    <xf numFmtId="0" fontId="12" fillId="9" borderId="1" xfId="0" applyFont="1" applyFill="1" applyBorder="1"/>
    <xf numFmtId="2" fontId="11" fillId="7" borderId="1" xfId="0" applyNumberFormat="1" applyFont="1" applyFill="1" applyBorder="1"/>
    <xf numFmtId="2" fontId="11" fillId="3" borderId="1" xfId="0" applyNumberFormat="1" applyFont="1" applyFill="1" applyBorder="1"/>
    <xf numFmtId="2" fontId="11" fillId="9" borderId="1" xfId="0" applyNumberFormat="1" applyFont="1" applyFill="1" applyBorder="1"/>
    <xf numFmtId="2" fontId="12" fillId="3" borderId="1" xfId="0" applyNumberFormat="1" applyFont="1" applyFill="1" applyBorder="1"/>
    <xf numFmtId="2" fontId="12" fillId="7" borderId="1" xfId="0" applyNumberFormat="1" applyFont="1" applyFill="1" applyBorder="1"/>
    <xf numFmtId="2" fontId="12" fillId="9" borderId="1" xfId="0" applyNumberFormat="1" applyFont="1" applyFill="1" applyBorder="1"/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Font="1" applyAlignme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3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 wrapText="1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</cellXfs>
  <cellStyles count="385">
    <cellStyle name="Fulgt hyperkobling" xfId="2" builtinId="9" hidden="1"/>
    <cellStyle name="Fulgt hyperkobling" xfId="4" builtinId="9" hidden="1"/>
    <cellStyle name="Fulgt hyperkobling" xfId="6" builtinId="9" hidden="1"/>
    <cellStyle name="Fulgt hyperkobling" xfId="8" builtinId="9" hidden="1"/>
    <cellStyle name="Fulgt hyperkobling" xfId="10" builtinId="9" hidden="1"/>
    <cellStyle name="Fulgt hyperkobling" xfId="12" builtinId="9" hidden="1"/>
    <cellStyle name="Fulgt hyperkobling" xfId="14" builtinId="9" hidden="1"/>
    <cellStyle name="Fulgt hyperkobling" xfId="16" builtinId="9" hidden="1"/>
    <cellStyle name="Fulgt hyperkobling" xfId="18" builtinId="9" hidden="1"/>
    <cellStyle name="Fulgt hyperkobling" xfId="20" builtinId="9" hidden="1"/>
    <cellStyle name="Fulgt hyperkobling" xfId="22" builtinId="9" hidden="1"/>
    <cellStyle name="Fulgt hyperkobling" xfId="24" builtinId="9" hidden="1"/>
    <cellStyle name="Fulgt hyperkobling" xfId="26" builtinId="9" hidden="1"/>
    <cellStyle name="Fulgt hyperkobling" xfId="28" builtinId="9" hidden="1"/>
    <cellStyle name="Fulgt hyperkobling" xfId="30" builtinId="9" hidden="1"/>
    <cellStyle name="Fulgt hyperkobling" xfId="32" builtinId="9" hidden="1"/>
    <cellStyle name="Fulgt hyperkobling" xfId="34" builtinId="9" hidden="1"/>
    <cellStyle name="Fulgt hyperkobling" xfId="36" builtinId="9" hidden="1"/>
    <cellStyle name="Fulgt hyperkobling" xfId="38" builtinId="9" hidden="1"/>
    <cellStyle name="Fulgt hyperkobling" xfId="40" builtinId="9" hidden="1"/>
    <cellStyle name="Fulgt hyperkobling" xfId="42" builtinId="9" hidden="1"/>
    <cellStyle name="Fulgt hyperkobling" xfId="44" builtinId="9" hidden="1"/>
    <cellStyle name="Fulgt hyperkobling" xfId="46" builtinId="9" hidden="1"/>
    <cellStyle name="Fulgt hyperkobling" xfId="48" builtinId="9" hidden="1"/>
    <cellStyle name="Fulgt hyperkobling" xfId="50" builtinId="9" hidden="1"/>
    <cellStyle name="Fulgt hyperkobling" xfId="52" builtinId="9" hidden="1"/>
    <cellStyle name="Fulgt hyperkobling" xfId="54" builtinId="9" hidden="1"/>
    <cellStyle name="Fulgt hyperkobling" xfId="56" builtinId="9" hidden="1"/>
    <cellStyle name="Fulgt hyperkobling" xfId="58" builtinId="9" hidden="1"/>
    <cellStyle name="Fulgt hyperkobling" xfId="60" builtinId="9" hidden="1"/>
    <cellStyle name="Fulgt hyperkobling" xfId="62" builtinId="9" hidden="1"/>
    <cellStyle name="Fulgt hyperkobling" xfId="64" builtinId="9" hidden="1"/>
    <cellStyle name="Fulgt hyperkobling" xfId="66" builtinId="9" hidden="1"/>
    <cellStyle name="Fulgt hyperkobling" xfId="68" builtinId="9" hidden="1"/>
    <cellStyle name="Fulgt hyperkobling" xfId="70" builtinId="9" hidden="1"/>
    <cellStyle name="Fulgt hyperkobling" xfId="72" builtinId="9" hidden="1"/>
    <cellStyle name="Fulgt hyperkobling" xfId="74" builtinId="9" hidden="1"/>
    <cellStyle name="Fulgt hyperkobling" xfId="76" builtinId="9" hidden="1"/>
    <cellStyle name="Fulgt hyperkobling" xfId="78" builtinId="9" hidden="1"/>
    <cellStyle name="Fulgt hyperkobling" xfId="80" builtinId="9" hidden="1"/>
    <cellStyle name="Fulgt hyperkobling" xfId="82" builtinId="9" hidden="1"/>
    <cellStyle name="Fulgt hyperkobling" xfId="84" builtinId="9" hidden="1"/>
    <cellStyle name="Fulgt hyperkobling" xfId="86" builtinId="9" hidden="1"/>
    <cellStyle name="Fulgt hyperkobling" xfId="88" builtinId="9" hidden="1"/>
    <cellStyle name="Fulgt hyperkobling" xfId="90" builtinId="9" hidden="1"/>
    <cellStyle name="Fulgt hyperkobling" xfId="92" builtinId="9" hidden="1"/>
    <cellStyle name="Fulgt hyperkobling" xfId="94" builtinId="9" hidden="1"/>
    <cellStyle name="Fulgt hyperkobling" xfId="96" builtinId="9" hidden="1"/>
    <cellStyle name="Fulgt hyperkobling" xfId="98" builtinId="9" hidden="1"/>
    <cellStyle name="Fulgt hyperkobling" xfId="100" builtinId="9" hidden="1"/>
    <cellStyle name="Fulgt hyperkobling" xfId="102" builtinId="9" hidden="1"/>
    <cellStyle name="Fulgt hyperkobling" xfId="104" builtinId="9" hidden="1"/>
    <cellStyle name="Fulgt hyperkobling" xfId="106" builtinId="9" hidden="1"/>
    <cellStyle name="Fulgt hyperkobling" xfId="108" builtinId="9" hidden="1"/>
    <cellStyle name="Fulgt hyperkobling" xfId="110" builtinId="9" hidden="1"/>
    <cellStyle name="Fulgt hyperkobling" xfId="112" builtinId="9" hidden="1"/>
    <cellStyle name="Fulgt hyperkobling" xfId="114" builtinId="9" hidden="1"/>
    <cellStyle name="Fulgt hyperkobling" xfId="116" builtinId="9" hidden="1"/>
    <cellStyle name="Fulgt hyperkobling" xfId="118" builtinId="9" hidden="1"/>
    <cellStyle name="Fulgt hyperkobling" xfId="120" builtinId="9" hidden="1"/>
    <cellStyle name="Fulgt hyperkobling" xfId="122" builtinId="9" hidden="1"/>
    <cellStyle name="Fulgt hyperkobling" xfId="124" builtinId="9" hidden="1"/>
    <cellStyle name="Fulgt hyperkobling" xfId="126" builtinId="9" hidden="1"/>
    <cellStyle name="Fulgt hyperkobling" xfId="128" builtinId="9" hidden="1"/>
    <cellStyle name="Fulgt hyperkobling" xfId="130" builtinId="9" hidden="1"/>
    <cellStyle name="Fulgt hyperkobling" xfId="132" builtinId="9" hidden="1"/>
    <cellStyle name="Fulgt hyperkobling" xfId="134" builtinId="9" hidden="1"/>
    <cellStyle name="Fulgt hyperkobling" xfId="136" builtinId="9" hidden="1"/>
    <cellStyle name="Fulgt hyperkobling" xfId="138" builtinId="9" hidden="1"/>
    <cellStyle name="Fulgt hyperkobling" xfId="140" builtinId="9" hidden="1"/>
    <cellStyle name="Fulgt hyperkobling" xfId="142" builtinId="9" hidden="1"/>
    <cellStyle name="Fulgt hyperkobling" xfId="144" builtinId="9" hidden="1"/>
    <cellStyle name="Fulgt hyperkobling" xfId="146" builtinId="9" hidden="1"/>
    <cellStyle name="Fulgt hyperkobling" xfId="148" builtinId="9" hidden="1"/>
    <cellStyle name="Fulgt hyperkobling" xfId="150" builtinId="9" hidden="1"/>
    <cellStyle name="Fulgt hyperkobling" xfId="152" builtinId="9" hidden="1"/>
    <cellStyle name="Fulgt hyperkobling" xfId="154" builtinId="9" hidden="1"/>
    <cellStyle name="Fulgt hyperkobling" xfId="156" builtinId="9" hidden="1"/>
    <cellStyle name="Fulgt hyperkobling" xfId="158" builtinId="9" hidden="1"/>
    <cellStyle name="Fulgt hyperkobling" xfId="160" builtinId="9" hidden="1"/>
    <cellStyle name="Fulgt hyperkobling" xfId="162" builtinId="9" hidden="1"/>
    <cellStyle name="Fulgt hyperkobling" xfId="164" builtinId="9" hidden="1"/>
    <cellStyle name="Fulgt hyperkobling" xfId="166" builtinId="9" hidden="1"/>
    <cellStyle name="Fulgt hyperkobling" xfId="168" builtinId="9" hidden="1"/>
    <cellStyle name="Fulgt hyperkobling" xfId="170" builtinId="9" hidden="1"/>
    <cellStyle name="Fulgt hyperkobling" xfId="172" builtinId="9" hidden="1"/>
    <cellStyle name="Fulgt hyperkobling" xfId="174" builtinId="9" hidden="1"/>
    <cellStyle name="Fulgt hyperkobling" xfId="176" builtinId="9" hidden="1"/>
    <cellStyle name="Fulgt hyperkobling" xfId="178" builtinId="9" hidden="1"/>
    <cellStyle name="Fulgt hyperkobling" xfId="180" builtinId="9" hidden="1"/>
    <cellStyle name="Fulgt hyperkobling" xfId="182" builtinId="9" hidden="1"/>
    <cellStyle name="Fulgt hyperkobling" xfId="184" builtinId="9" hidden="1"/>
    <cellStyle name="Fulgt hyperkobling" xfId="186" builtinId="9" hidden="1"/>
    <cellStyle name="Fulgt hyperkobling" xfId="188" builtinId="9" hidden="1"/>
    <cellStyle name="Fulgt hyperkobling" xfId="190" builtinId="9" hidden="1"/>
    <cellStyle name="Fulgt hyperkobling" xfId="192" builtinId="9" hidden="1"/>
    <cellStyle name="Fulgt hyperkobling" xfId="194" builtinId="9" hidden="1"/>
    <cellStyle name="Fulgt hyperkobling" xfId="196" builtinId="9" hidden="1"/>
    <cellStyle name="Fulgt hyperkobling" xfId="198" builtinId="9" hidden="1"/>
    <cellStyle name="Fulgt hyperkobling" xfId="200" builtinId="9" hidden="1"/>
    <cellStyle name="Fulgt hyperkobling" xfId="202" builtinId="9" hidden="1"/>
    <cellStyle name="Fulgt hyperkobling" xfId="204" builtinId="9" hidden="1"/>
    <cellStyle name="Fulgt hyperkobling" xfId="206" builtinId="9" hidden="1"/>
    <cellStyle name="Fulgt hyperkobling" xfId="208" builtinId="9" hidden="1"/>
    <cellStyle name="Fulgt hyperkobling" xfId="210" builtinId="9" hidden="1"/>
    <cellStyle name="Fulgt hyperkobling" xfId="212" builtinId="9" hidden="1"/>
    <cellStyle name="Fulgt hyperkobling" xfId="214" builtinId="9" hidden="1"/>
    <cellStyle name="Fulgt hyperkobling" xfId="216" builtinId="9" hidden="1"/>
    <cellStyle name="Fulgt hyperkobling" xfId="218" builtinId="9" hidden="1"/>
    <cellStyle name="Fulgt hyperkobling" xfId="220" builtinId="9" hidden="1"/>
    <cellStyle name="Fulgt hyperkobling" xfId="222" builtinId="9" hidden="1"/>
    <cellStyle name="Fulgt hyperkobling" xfId="224" builtinId="9" hidden="1"/>
    <cellStyle name="Fulgt hyperkobling" xfId="226" builtinId="9" hidden="1"/>
    <cellStyle name="Fulgt hyperkobling" xfId="228" builtinId="9" hidden="1"/>
    <cellStyle name="Fulgt hyperkobling" xfId="230" builtinId="9" hidden="1"/>
    <cellStyle name="Fulgt hyperkobling" xfId="232" builtinId="9" hidden="1"/>
    <cellStyle name="Fulgt hyperkobling" xfId="234" builtinId="9" hidden="1"/>
    <cellStyle name="Fulgt hyperkobling" xfId="236" builtinId="9" hidden="1"/>
    <cellStyle name="Fulgt hyperkobling" xfId="238" builtinId="9" hidden="1"/>
    <cellStyle name="Fulgt hyperkobling" xfId="240" builtinId="9" hidden="1"/>
    <cellStyle name="Fulgt hyperkobling" xfId="242" builtinId="9" hidden="1"/>
    <cellStyle name="Fulgt hyperkobling" xfId="244" builtinId="9" hidden="1"/>
    <cellStyle name="Fulgt hyperkobling" xfId="246" builtinId="9" hidden="1"/>
    <cellStyle name="Fulgt hyperkobling" xfId="248" builtinId="9" hidden="1"/>
    <cellStyle name="Fulgt hyperkobling" xfId="250" builtinId="9" hidden="1"/>
    <cellStyle name="Fulgt hyperkobling" xfId="252" builtinId="9" hidden="1"/>
    <cellStyle name="Fulgt hyperkobling" xfId="254" builtinId="9" hidden="1"/>
    <cellStyle name="Fulgt hyperkobling" xfId="256" builtinId="9" hidden="1"/>
    <cellStyle name="Fulgt hyperkobling" xfId="258" builtinId="9" hidden="1"/>
    <cellStyle name="Fulgt hyperkobling" xfId="260" builtinId="9" hidden="1"/>
    <cellStyle name="Fulgt hyperkobling" xfId="262" builtinId="9" hidden="1"/>
    <cellStyle name="Fulgt hyperkobling" xfId="264" builtinId="9" hidden="1"/>
    <cellStyle name="Fulgt hyperkobling" xfId="266" builtinId="9" hidden="1"/>
    <cellStyle name="Fulgt hyperkobling" xfId="268" builtinId="9" hidden="1"/>
    <cellStyle name="Fulgt hyperkobling" xfId="270" builtinId="9" hidden="1"/>
    <cellStyle name="Fulgt hyperkobling" xfId="272" builtinId="9" hidden="1"/>
    <cellStyle name="Fulgt hyperkobling" xfId="274" builtinId="9" hidden="1"/>
    <cellStyle name="Fulgt hyperkobling" xfId="276" builtinId="9" hidden="1"/>
    <cellStyle name="Fulgt hyperkobling" xfId="278" builtinId="9" hidden="1"/>
    <cellStyle name="Fulgt hyperkobling" xfId="280" builtinId="9" hidden="1"/>
    <cellStyle name="Fulgt hyperkobling" xfId="282" builtinId="9" hidden="1"/>
    <cellStyle name="Fulgt hyperkobling" xfId="284" builtinId="9" hidden="1"/>
    <cellStyle name="Fulgt hyperkobling" xfId="286" builtinId="9" hidden="1"/>
    <cellStyle name="Fulgt hyperkobling" xfId="288" builtinId="9" hidden="1"/>
    <cellStyle name="Fulgt hyperkobling" xfId="290" builtinId="9" hidden="1"/>
    <cellStyle name="Fulgt hyperkobling" xfId="292" builtinId="9" hidden="1"/>
    <cellStyle name="Fulgt hyperkobling" xfId="294" builtinId="9" hidden="1"/>
    <cellStyle name="Fulgt hyperkobling" xfId="296" builtinId="9" hidden="1"/>
    <cellStyle name="Fulgt hyperkobling" xfId="298" builtinId="9" hidden="1"/>
    <cellStyle name="Fulgt hyperkobling" xfId="300" builtinId="9" hidden="1"/>
    <cellStyle name="Fulgt hyperkobling" xfId="302" builtinId="9" hidden="1"/>
    <cellStyle name="Fulgt hyperkobling" xfId="304" builtinId="9" hidden="1"/>
    <cellStyle name="Fulgt hyperkobling" xfId="306" builtinId="9" hidden="1"/>
    <cellStyle name="Fulgt hyperkobling" xfId="308" builtinId="9" hidden="1"/>
    <cellStyle name="Fulgt hyperkobling" xfId="310" builtinId="9" hidden="1"/>
    <cellStyle name="Fulgt hyperkobling" xfId="312" builtinId="9" hidden="1"/>
    <cellStyle name="Fulgt hyperkobling" xfId="314" builtinId="9" hidden="1"/>
    <cellStyle name="Fulgt hyperkobling" xfId="316" builtinId="9" hidden="1"/>
    <cellStyle name="Fulgt hyperkobling" xfId="318" builtinId="9" hidden="1"/>
    <cellStyle name="Fulgt hyperkobling" xfId="320" builtinId="9" hidden="1"/>
    <cellStyle name="Fulgt hyperkobling" xfId="322" builtinId="9" hidden="1"/>
    <cellStyle name="Fulgt hyperkobling" xfId="324" builtinId="9" hidden="1"/>
    <cellStyle name="Fulgt hyperkobling" xfId="326" builtinId="9" hidden="1"/>
    <cellStyle name="Fulgt hyperkobling" xfId="328" builtinId="9" hidden="1"/>
    <cellStyle name="Fulgt hyperkobling" xfId="330" builtinId="9" hidden="1"/>
    <cellStyle name="Fulgt hyperkobling" xfId="332" builtinId="9" hidden="1"/>
    <cellStyle name="Fulgt hyperkobling" xfId="334" builtinId="9" hidden="1"/>
    <cellStyle name="Fulgt hyperkobling" xfId="336" builtinId="9" hidden="1"/>
    <cellStyle name="Fulgt hyperkobling" xfId="338" builtinId="9" hidden="1"/>
    <cellStyle name="Fulgt hyperkobling" xfId="340" builtinId="9" hidden="1"/>
    <cellStyle name="Fulgt hyperkobling" xfId="342" builtinId="9" hidden="1"/>
    <cellStyle name="Fulgt hyperkobling" xfId="344" builtinId="9" hidden="1"/>
    <cellStyle name="Fulgt hyperkobling" xfId="346" builtinId="9" hidden="1"/>
    <cellStyle name="Fulgt hyperkobling" xfId="348" builtinId="9" hidden="1"/>
    <cellStyle name="Fulgt hyperkobling" xfId="350" builtinId="9" hidden="1"/>
    <cellStyle name="Fulgt hyperkobling" xfId="352" builtinId="9" hidden="1"/>
    <cellStyle name="Fulgt hyperkobling" xfId="354" builtinId="9" hidden="1"/>
    <cellStyle name="Fulgt hyperkobling" xfId="356" builtinId="9" hidden="1"/>
    <cellStyle name="Fulgt hyperkobling" xfId="358" builtinId="9" hidden="1"/>
    <cellStyle name="Fulgt hyperkobling" xfId="360" builtinId="9" hidden="1"/>
    <cellStyle name="Fulgt hyperkobling" xfId="362" builtinId="9" hidden="1"/>
    <cellStyle name="Fulgt hyperkobling" xfId="364" builtinId="9" hidden="1"/>
    <cellStyle name="Fulgt hyperkobling" xfId="366" builtinId="9" hidden="1"/>
    <cellStyle name="Fulgt hyperkobling" xfId="368" builtinId="9" hidden="1"/>
    <cellStyle name="Fulgt hyperkobling" xfId="370" builtinId="9" hidden="1"/>
    <cellStyle name="Fulgt hyperkobling" xfId="372" builtinId="9" hidden="1"/>
    <cellStyle name="Fulgt hyperkobling" xfId="374" builtinId="9" hidden="1"/>
    <cellStyle name="Fulgt hyperkobling" xfId="376" builtinId="9" hidden="1"/>
    <cellStyle name="Fulgt hyperkobling" xfId="378" builtinId="9" hidden="1"/>
    <cellStyle name="Fulgt hyperkobling" xfId="380" builtinId="9" hidden="1"/>
    <cellStyle name="Fulgt hyperkobling" xfId="382" builtinId="9" hidden="1"/>
    <cellStyle name="Fulgt hyperkobling" xfId="384" builtinId="9" hidden="1"/>
    <cellStyle name="Hyperkobling" xfId="1" builtinId="8" hidden="1"/>
    <cellStyle name="Hyperkobling" xfId="3" builtinId="8" hidden="1"/>
    <cellStyle name="Hyperkobling" xfId="5" builtinId="8" hidden="1"/>
    <cellStyle name="Hyperkobling" xfId="7" builtinId="8" hidden="1"/>
    <cellStyle name="Hyperkobling" xfId="9" builtinId="8" hidden="1"/>
    <cellStyle name="Hyperkobling" xfId="11" builtinId="8" hidden="1"/>
    <cellStyle name="Hyperkobling" xfId="13" builtinId="8" hidden="1"/>
    <cellStyle name="Hyperkobling" xfId="15" builtinId="8" hidden="1"/>
    <cellStyle name="Hyperkobling" xfId="17" builtinId="8" hidden="1"/>
    <cellStyle name="Hyperkobling" xfId="19" builtinId="8" hidden="1"/>
    <cellStyle name="Hyperkobling" xfId="21" builtinId="8" hidden="1"/>
    <cellStyle name="Hyperkobling" xfId="23" builtinId="8" hidden="1"/>
    <cellStyle name="Hyperkobling" xfId="25" builtinId="8" hidden="1"/>
    <cellStyle name="Hyperkobling" xfId="27" builtinId="8" hidden="1"/>
    <cellStyle name="Hyperkobling" xfId="29" builtinId="8" hidden="1"/>
    <cellStyle name="Hyperkobling" xfId="31" builtinId="8" hidden="1"/>
    <cellStyle name="Hyperkobling" xfId="33" builtinId="8" hidden="1"/>
    <cellStyle name="Hyperkobling" xfId="35" builtinId="8" hidden="1"/>
    <cellStyle name="Hyperkobling" xfId="37" builtinId="8" hidden="1"/>
    <cellStyle name="Hyperkobling" xfId="39" builtinId="8" hidden="1"/>
    <cellStyle name="Hyperkobling" xfId="41" builtinId="8" hidden="1"/>
    <cellStyle name="Hyperkobling" xfId="43" builtinId="8" hidden="1"/>
    <cellStyle name="Hyperkobling" xfId="45" builtinId="8" hidden="1"/>
    <cellStyle name="Hyperkobling" xfId="47" builtinId="8" hidden="1"/>
    <cellStyle name="Hyperkobling" xfId="49" builtinId="8" hidden="1"/>
    <cellStyle name="Hyperkobling" xfId="51" builtinId="8" hidden="1"/>
    <cellStyle name="Hyperkobling" xfId="53" builtinId="8" hidden="1"/>
    <cellStyle name="Hyperkobling" xfId="55" builtinId="8" hidden="1"/>
    <cellStyle name="Hyperkobling" xfId="57" builtinId="8" hidden="1"/>
    <cellStyle name="Hyperkobling" xfId="59" builtinId="8" hidden="1"/>
    <cellStyle name="Hyperkobling" xfId="61" builtinId="8" hidden="1"/>
    <cellStyle name="Hyperkobling" xfId="63" builtinId="8" hidden="1"/>
    <cellStyle name="Hyperkobling" xfId="65" builtinId="8" hidden="1"/>
    <cellStyle name="Hyperkobling" xfId="67" builtinId="8" hidden="1"/>
    <cellStyle name="Hyperkobling" xfId="69" builtinId="8" hidden="1"/>
    <cellStyle name="Hyperkobling" xfId="71" builtinId="8" hidden="1"/>
    <cellStyle name="Hyperkobling" xfId="73" builtinId="8" hidden="1"/>
    <cellStyle name="Hyperkobling" xfId="75" builtinId="8" hidden="1"/>
    <cellStyle name="Hyperkobling" xfId="77" builtinId="8" hidden="1"/>
    <cellStyle name="Hyperkobling" xfId="79" builtinId="8" hidden="1"/>
    <cellStyle name="Hyperkobling" xfId="81" builtinId="8" hidden="1"/>
    <cellStyle name="Hyperkobling" xfId="83" builtinId="8" hidden="1"/>
    <cellStyle name="Hyperkobling" xfId="85" builtinId="8" hidden="1"/>
    <cellStyle name="Hyperkobling" xfId="87" builtinId="8" hidden="1"/>
    <cellStyle name="Hyperkobling" xfId="89" builtinId="8" hidden="1"/>
    <cellStyle name="Hyperkobling" xfId="91" builtinId="8" hidden="1"/>
    <cellStyle name="Hyperkobling" xfId="93" builtinId="8" hidden="1"/>
    <cellStyle name="Hyperkobling" xfId="95" builtinId="8" hidden="1"/>
    <cellStyle name="Hyperkobling" xfId="97" builtinId="8" hidden="1"/>
    <cellStyle name="Hyperkobling" xfId="99" builtinId="8" hidden="1"/>
    <cellStyle name="Hyperkobling" xfId="101" builtinId="8" hidden="1"/>
    <cellStyle name="Hyperkobling" xfId="103" builtinId="8" hidden="1"/>
    <cellStyle name="Hyperkobling" xfId="105" builtinId="8" hidden="1"/>
    <cellStyle name="Hyperkobling" xfId="107" builtinId="8" hidden="1"/>
    <cellStyle name="Hyperkobling" xfId="109" builtinId="8" hidden="1"/>
    <cellStyle name="Hyperkobling" xfId="111" builtinId="8" hidden="1"/>
    <cellStyle name="Hyperkobling" xfId="113" builtinId="8" hidden="1"/>
    <cellStyle name="Hyperkobling" xfId="115" builtinId="8" hidden="1"/>
    <cellStyle name="Hyperkobling" xfId="117" builtinId="8" hidden="1"/>
    <cellStyle name="Hyperkobling" xfId="119" builtinId="8" hidden="1"/>
    <cellStyle name="Hyperkobling" xfId="121" builtinId="8" hidden="1"/>
    <cellStyle name="Hyperkobling" xfId="123" builtinId="8" hidden="1"/>
    <cellStyle name="Hyperkobling" xfId="125" builtinId="8" hidden="1"/>
    <cellStyle name="Hyperkobling" xfId="127" builtinId="8" hidden="1"/>
    <cellStyle name="Hyperkobling" xfId="129" builtinId="8" hidden="1"/>
    <cellStyle name="Hyperkobling" xfId="131" builtinId="8" hidden="1"/>
    <cellStyle name="Hyperkobling" xfId="133" builtinId="8" hidden="1"/>
    <cellStyle name="Hyperkobling" xfId="135" builtinId="8" hidden="1"/>
    <cellStyle name="Hyperkobling" xfId="137" builtinId="8" hidden="1"/>
    <cellStyle name="Hyperkobling" xfId="139" builtinId="8" hidden="1"/>
    <cellStyle name="Hyperkobling" xfId="141" builtinId="8" hidden="1"/>
    <cellStyle name="Hyperkobling" xfId="143" builtinId="8" hidden="1"/>
    <cellStyle name="Hyperkobling" xfId="145" builtinId="8" hidden="1"/>
    <cellStyle name="Hyperkobling" xfId="147" builtinId="8" hidden="1"/>
    <cellStyle name="Hyperkobling" xfId="149" builtinId="8" hidden="1"/>
    <cellStyle name="Hyperkobling" xfId="151" builtinId="8" hidden="1"/>
    <cellStyle name="Hyperkobling" xfId="153" builtinId="8" hidden="1"/>
    <cellStyle name="Hyperkobling" xfId="155" builtinId="8" hidden="1"/>
    <cellStyle name="Hyperkobling" xfId="157" builtinId="8" hidden="1"/>
    <cellStyle name="Hyperkobling" xfId="159" builtinId="8" hidden="1"/>
    <cellStyle name="Hyperkobling" xfId="161" builtinId="8" hidden="1"/>
    <cellStyle name="Hyperkobling" xfId="163" builtinId="8" hidden="1"/>
    <cellStyle name="Hyperkobling" xfId="165" builtinId="8" hidden="1"/>
    <cellStyle name="Hyperkobling" xfId="167" builtinId="8" hidden="1"/>
    <cellStyle name="Hyperkobling" xfId="169" builtinId="8" hidden="1"/>
    <cellStyle name="Hyperkobling" xfId="171" builtinId="8" hidden="1"/>
    <cellStyle name="Hyperkobling" xfId="173" builtinId="8" hidden="1"/>
    <cellStyle name="Hyperkobling" xfId="175" builtinId="8" hidden="1"/>
    <cellStyle name="Hyperkobling" xfId="177" builtinId="8" hidden="1"/>
    <cellStyle name="Hyperkobling" xfId="179" builtinId="8" hidden="1"/>
    <cellStyle name="Hyperkobling" xfId="181" builtinId="8" hidden="1"/>
    <cellStyle name="Hyperkobling" xfId="183" builtinId="8" hidden="1"/>
    <cellStyle name="Hyperkobling" xfId="185" builtinId="8" hidden="1"/>
    <cellStyle name="Hyperkobling" xfId="187" builtinId="8" hidden="1"/>
    <cellStyle name="Hyperkobling" xfId="189" builtinId="8" hidden="1"/>
    <cellStyle name="Hyperkobling" xfId="191" builtinId="8" hidden="1"/>
    <cellStyle name="Hyperkobling" xfId="193" builtinId="8" hidden="1"/>
    <cellStyle name="Hyperkobling" xfId="195" builtinId="8" hidden="1"/>
    <cellStyle name="Hyperkobling" xfId="197" builtinId="8" hidden="1"/>
    <cellStyle name="Hyperkobling" xfId="199" builtinId="8" hidden="1"/>
    <cellStyle name="Hyperkobling" xfId="201" builtinId="8" hidden="1"/>
    <cellStyle name="Hyperkobling" xfId="203" builtinId="8" hidden="1"/>
    <cellStyle name="Hyperkobling" xfId="205" builtinId="8" hidden="1"/>
    <cellStyle name="Hyperkobling" xfId="207" builtinId="8" hidden="1"/>
    <cellStyle name="Hyperkobling" xfId="209" builtinId="8" hidden="1"/>
    <cellStyle name="Hyperkobling" xfId="211" builtinId="8" hidden="1"/>
    <cellStyle name="Hyperkobling" xfId="213" builtinId="8" hidden="1"/>
    <cellStyle name="Hyperkobling" xfId="215" builtinId="8" hidden="1"/>
    <cellStyle name="Hyperkobling" xfId="217" builtinId="8" hidden="1"/>
    <cellStyle name="Hyperkobling" xfId="219" builtinId="8" hidden="1"/>
    <cellStyle name="Hyperkobling" xfId="221" builtinId="8" hidden="1"/>
    <cellStyle name="Hyperkobling" xfId="223" builtinId="8" hidden="1"/>
    <cellStyle name="Hyperkobling" xfId="225" builtinId="8" hidden="1"/>
    <cellStyle name="Hyperkobling" xfId="227" builtinId="8" hidden="1"/>
    <cellStyle name="Hyperkobling" xfId="229" builtinId="8" hidden="1"/>
    <cellStyle name="Hyperkobling" xfId="231" builtinId="8" hidden="1"/>
    <cellStyle name="Hyperkobling" xfId="233" builtinId="8" hidden="1"/>
    <cellStyle name="Hyperkobling" xfId="235" builtinId="8" hidden="1"/>
    <cellStyle name="Hyperkobling" xfId="237" builtinId="8" hidden="1"/>
    <cellStyle name="Hyperkobling" xfId="239" builtinId="8" hidden="1"/>
    <cellStyle name="Hyperkobling" xfId="241" builtinId="8" hidden="1"/>
    <cellStyle name="Hyperkobling" xfId="243" builtinId="8" hidden="1"/>
    <cellStyle name="Hyperkobling" xfId="245" builtinId="8" hidden="1"/>
    <cellStyle name="Hyperkobling" xfId="247" builtinId="8" hidden="1"/>
    <cellStyle name="Hyperkobling" xfId="249" builtinId="8" hidden="1"/>
    <cellStyle name="Hyperkobling" xfId="251" builtinId="8" hidden="1"/>
    <cellStyle name="Hyperkobling" xfId="253" builtinId="8" hidden="1"/>
    <cellStyle name="Hyperkobling" xfId="255" builtinId="8" hidden="1"/>
    <cellStyle name="Hyperkobling" xfId="257" builtinId="8" hidden="1"/>
    <cellStyle name="Hyperkobling" xfId="259" builtinId="8" hidden="1"/>
    <cellStyle name="Hyperkobling" xfId="261" builtinId="8" hidden="1"/>
    <cellStyle name="Hyperkobling" xfId="263" builtinId="8" hidden="1"/>
    <cellStyle name="Hyperkobling" xfId="265" builtinId="8" hidden="1"/>
    <cellStyle name="Hyperkobling" xfId="267" builtinId="8" hidden="1"/>
    <cellStyle name="Hyperkobling" xfId="269" builtinId="8" hidden="1"/>
    <cellStyle name="Hyperkobling" xfId="271" builtinId="8" hidden="1"/>
    <cellStyle name="Hyperkobling" xfId="273" builtinId="8" hidden="1"/>
    <cellStyle name="Hyperkobling" xfId="275" builtinId="8" hidden="1"/>
    <cellStyle name="Hyperkobling" xfId="277" builtinId="8" hidden="1"/>
    <cellStyle name="Hyperkobling" xfId="279" builtinId="8" hidden="1"/>
    <cellStyle name="Hyperkobling" xfId="281" builtinId="8" hidden="1"/>
    <cellStyle name="Hyperkobling" xfId="283" builtinId="8" hidden="1"/>
    <cellStyle name="Hyperkobling" xfId="285" builtinId="8" hidden="1"/>
    <cellStyle name="Hyperkobling" xfId="287" builtinId="8" hidden="1"/>
    <cellStyle name="Hyperkobling" xfId="289" builtinId="8" hidden="1"/>
    <cellStyle name="Hyperkobling" xfId="291" builtinId="8" hidden="1"/>
    <cellStyle name="Hyperkobling" xfId="293" builtinId="8" hidden="1"/>
    <cellStyle name="Hyperkobling" xfId="295" builtinId="8" hidden="1"/>
    <cellStyle name="Hyperkobling" xfId="297" builtinId="8" hidden="1"/>
    <cellStyle name="Hyperkobling" xfId="299" builtinId="8" hidden="1"/>
    <cellStyle name="Hyperkobling" xfId="301" builtinId="8" hidden="1"/>
    <cellStyle name="Hyperkobling" xfId="303" builtinId="8" hidden="1"/>
    <cellStyle name="Hyperkobling" xfId="305" builtinId="8" hidden="1"/>
    <cellStyle name="Hyperkobling" xfId="307" builtinId="8" hidden="1"/>
    <cellStyle name="Hyperkobling" xfId="309" builtinId="8" hidden="1"/>
    <cellStyle name="Hyperkobling" xfId="311" builtinId="8" hidden="1"/>
    <cellStyle name="Hyperkobling" xfId="313" builtinId="8" hidden="1"/>
    <cellStyle name="Hyperkobling" xfId="315" builtinId="8" hidden="1"/>
    <cellStyle name="Hyperkobling" xfId="317" builtinId="8" hidden="1"/>
    <cellStyle name="Hyperkobling" xfId="319" builtinId="8" hidden="1"/>
    <cellStyle name="Hyperkobling" xfId="321" builtinId="8" hidden="1"/>
    <cellStyle name="Hyperkobling" xfId="323" builtinId="8" hidden="1"/>
    <cellStyle name="Hyperkobling" xfId="325" builtinId="8" hidden="1"/>
    <cellStyle name="Hyperkobling" xfId="327" builtinId="8" hidden="1"/>
    <cellStyle name="Hyperkobling" xfId="329" builtinId="8" hidden="1"/>
    <cellStyle name="Hyperkobling" xfId="331" builtinId="8" hidden="1"/>
    <cellStyle name="Hyperkobling" xfId="333" builtinId="8" hidden="1"/>
    <cellStyle name="Hyperkobling" xfId="335" builtinId="8" hidden="1"/>
    <cellStyle name="Hyperkobling" xfId="337" builtinId="8" hidden="1"/>
    <cellStyle name="Hyperkobling" xfId="339" builtinId="8" hidden="1"/>
    <cellStyle name="Hyperkobling" xfId="341" builtinId="8" hidden="1"/>
    <cellStyle name="Hyperkobling" xfId="343" builtinId="8" hidden="1"/>
    <cellStyle name="Hyperkobling" xfId="345" builtinId="8" hidden="1"/>
    <cellStyle name="Hyperkobling" xfId="347" builtinId="8" hidden="1"/>
    <cellStyle name="Hyperkobling" xfId="349" builtinId="8" hidden="1"/>
    <cellStyle name="Hyperkobling" xfId="351" builtinId="8" hidden="1"/>
    <cellStyle name="Hyperkobling" xfId="353" builtinId="8" hidden="1"/>
    <cellStyle name="Hyperkobling" xfId="355" builtinId="8" hidden="1"/>
    <cellStyle name="Hyperkobling" xfId="357" builtinId="8" hidden="1"/>
    <cellStyle name="Hyperkobling" xfId="359" builtinId="8" hidden="1"/>
    <cellStyle name="Hyperkobling" xfId="361" builtinId="8" hidden="1"/>
    <cellStyle name="Hyperkobling" xfId="363" builtinId="8" hidden="1"/>
    <cellStyle name="Hyperkobling" xfId="365" builtinId="8" hidden="1"/>
    <cellStyle name="Hyperkobling" xfId="367" builtinId="8" hidden="1"/>
    <cellStyle name="Hyperkobling" xfId="369" builtinId="8" hidden="1"/>
    <cellStyle name="Hyperkobling" xfId="371" builtinId="8" hidden="1"/>
    <cellStyle name="Hyperkobling" xfId="373" builtinId="8" hidden="1"/>
    <cellStyle name="Hyperkobling" xfId="375" builtinId="8" hidden="1"/>
    <cellStyle name="Hyperkobling" xfId="377" builtinId="8" hidden="1"/>
    <cellStyle name="Hyperkobling" xfId="379" builtinId="8" hidden="1"/>
    <cellStyle name="Hyperkobling" xfId="381" builtinId="8" hidden="1"/>
    <cellStyle name="Hyperkobling" xfId="38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30" Type="http://schemas.openxmlformats.org/officeDocument/2006/relationships/worksheet" Target="worksheets/sheet30.xml"/><Relationship Id="rId31" Type="http://schemas.openxmlformats.org/officeDocument/2006/relationships/theme" Target="theme/theme1.xml"/><Relationship Id="rId32" Type="http://schemas.openxmlformats.org/officeDocument/2006/relationships/styles" Target="styles.xml"/><Relationship Id="rId9" Type="http://schemas.openxmlformats.org/officeDocument/2006/relationships/worksheet" Target="worksheets/sheet9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33" Type="http://schemas.openxmlformats.org/officeDocument/2006/relationships/sharedStrings" Target="sharedStrings.xml"/><Relationship Id="rId34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1"/>
  <sheetViews>
    <sheetView topLeftCell="A33" workbookViewId="0">
      <pane xSplit="5" topLeftCell="F1" activePane="topRight" state="frozen"/>
      <selection pane="topRight" activeCell="G15" sqref="G15"/>
    </sheetView>
  </sheetViews>
  <sheetFormatPr baseColWidth="10" defaultRowHeight="15" x14ac:dyDescent="0"/>
  <cols>
    <col min="2" max="2" width="46" bestFit="1" customWidth="1"/>
    <col min="3" max="3" width="12.6640625" bestFit="1" customWidth="1"/>
    <col min="4" max="4" width="13.6640625" bestFit="1" customWidth="1"/>
    <col min="6" max="6" width="13.6640625" bestFit="1" customWidth="1"/>
    <col min="7" max="7" width="14.6640625" bestFit="1" customWidth="1"/>
    <col min="8" max="8" width="14.5" bestFit="1" customWidth="1"/>
    <col min="9" max="9" width="15.5" bestFit="1" customWidth="1"/>
    <col min="10" max="10" width="12.5" bestFit="1" customWidth="1"/>
    <col min="11" max="11" width="13.5" bestFit="1" customWidth="1"/>
    <col min="12" max="12" width="12.1640625" bestFit="1" customWidth="1"/>
    <col min="13" max="13" width="13.1640625" bestFit="1" customWidth="1"/>
    <col min="19" max="19" width="11.83203125" bestFit="1" customWidth="1"/>
    <col min="20" max="20" width="14" bestFit="1" customWidth="1"/>
    <col min="21" max="21" width="15" bestFit="1" customWidth="1"/>
    <col min="22" max="22" width="17.33203125" bestFit="1" customWidth="1"/>
    <col min="23" max="23" width="18.33203125" bestFit="1" customWidth="1"/>
    <col min="24" max="24" width="14.83203125" bestFit="1" customWidth="1"/>
    <col min="25" max="25" width="15.83203125" bestFit="1" customWidth="1"/>
    <col min="26" max="26" width="16.83203125" bestFit="1" customWidth="1"/>
    <col min="27" max="27" width="17.83203125" bestFit="1" customWidth="1"/>
    <col min="28" max="28" width="16.6640625" bestFit="1" customWidth="1"/>
    <col min="29" max="29" width="17.6640625" bestFit="1" customWidth="1"/>
  </cols>
  <sheetData>
    <row r="1" spans="1:29" s="6" customFormat="1">
      <c r="A1" s="6" t="s">
        <v>0</v>
      </c>
    </row>
    <row r="2" spans="1:29" s="6" customFormat="1">
      <c r="A2" s="4" t="s">
        <v>1</v>
      </c>
      <c r="B2" s="4" t="s">
        <v>2</v>
      </c>
      <c r="C2" s="5" t="s">
        <v>58</v>
      </c>
      <c r="D2" s="5" t="s">
        <v>59</v>
      </c>
      <c r="E2" s="5" t="s">
        <v>60</v>
      </c>
      <c r="F2" s="8" t="s">
        <v>61</v>
      </c>
      <c r="G2" s="4" t="s">
        <v>62</v>
      </c>
      <c r="H2" s="8" t="s">
        <v>63</v>
      </c>
      <c r="I2" s="4" t="s">
        <v>64</v>
      </c>
      <c r="J2" s="8" t="s">
        <v>65</v>
      </c>
      <c r="K2" s="4" t="s">
        <v>66</v>
      </c>
      <c r="L2" s="8" t="s">
        <v>67</v>
      </c>
      <c r="M2" s="4" t="s">
        <v>68</v>
      </c>
      <c r="N2" s="8" t="s">
        <v>69</v>
      </c>
      <c r="O2" s="4" t="s">
        <v>70</v>
      </c>
      <c r="P2" s="8" t="s">
        <v>71</v>
      </c>
      <c r="Q2" s="4" t="s">
        <v>72</v>
      </c>
      <c r="R2" s="8" t="s">
        <v>73</v>
      </c>
      <c r="S2" s="4" t="s">
        <v>74</v>
      </c>
      <c r="T2" s="8" t="s">
        <v>75</v>
      </c>
      <c r="U2" s="4" t="s">
        <v>76</v>
      </c>
      <c r="V2" s="8" t="s">
        <v>77</v>
      </c>
      <c r="W2" s="4" t="s">
        <v>78</v>
      </c>
      <c r="X2" s="8" t="s">
        <v>79</v>
      </c>
      <c r="Y2" s="4" t="s">
        <v>80</v>
      </c>
      <c r="Z2" s="8" t="s">
        <v>81</v>
      </c>
      <c r="AA2" s="4" t="s">
        <v>82</v>
      </c>
      <c r="AB2" s="8" t="s">
        <v>83</v>
      </c>
      <c r="AC2" s="4" t="s">
        <v>84</v>
      </c>
    </row>
    <row r="3" spans="1:29">
      <c r="A3" s="1">
        <v>3000</v>
      </c>
      <c r="B3" s="1" t="s">
        <v>3</v>
      </c>
      <c r="C3" s="3">
        <f>F3+H3+J3+L3+N3+P3+R3+T3+V3+X3+Z3+AB3</f>
        <v>630000</v>
      </c>
      <c r="D3" s="2">
        <f>G3+I3+K3+M3+O3+Q3+S3+U3+W3+Y3+AA3+AC3</f>
        <v>0</v>
      </c>
      <c r="E3" s="3">
        <f>C3-D3</f>
        <v>630000</v>
      </c>
      <c r="F3" s="9">
        <f>SUM(Hoved!F3,Bjølsenhallen!F3,Voldsløkka!F3,Allidrett!F3,VIA!F3,Fotball!F3,Fotballsenior!F3,Norwaycup!F3,Innebandy!F3,Landhockey!F3,Bandy!F3,Bryting!F3,Rugby!F3,Sykkel!F3)</f>
        <v>62500</v>
      </c>
      <c r="G3" s="1">
        <v>0</v>
      </c>
      <c r="H3" s="9">
        <f>SUM(Hoved!H3,Bjølsenhallen!H3,Voldsløkka!H3,Allidrett!H3,VIA!H3,Fotball!H3,Fotballsenior!H3,Norwaycup!H3,Innebandy!H3,Landhockey!H3,Bandy!H3,Bryting!H3,Rugby!H3,Sykkel!H3)</f>
        <v>37500</v>
      </c>
      <c r="I3" s="1">
        <v>0</v>
      </c>
      <c r="J3" s="9">
        <f>SUM(Hoved!J3,Bjølsenhallen!J3,Voldsløkka!J3,Allidrett!J3,VIA!J3,Fotball!J3,Fotballsenior!J3,Norwaycup!J3,Innebandy!J3,Landhockey!J3,Bandy!J3,Bryting!J3,Rugby!J3,Sykkel!J3)</f>
        <v>37500</v>
      </c>
      <c r="K3" s="1">
        <v>0</v>
      </c>
      <c r="L3" s="9">
        <f>SUM(Hoved!L3,Bjølsenhallen!L3,Voldsløkka!L3,Allidrett!L3,VIA!L3,Fotball!L3,Fotballsenior!L3,Norwaycup!L3,Innebandy!L3,Landhockey!L3,Bandy!L3,Bryting!L3,Rugby!L3,Sykkel!L3)</f>
        <v>12500</v>
      </c>
      <c r="M3" s="1">
        <v>0</v>
      </c>
      <c r="N3" s="9">
        <f>SUM(Hoved!N3,Bjølsenhallen!N3,Voldsløkka!N3,Allidrett!N3,VIA!N3,Fotball!N3,Fotballsenior!N3,Norwaycup!N3,Innebandy!N3,Landhockey!N3,Bandy!N3,Bryting!N3,Rugby!N3,Sykkel!N3)</f>
        <v>50000</v>
      </c>
      <c r="O3" s="1">
        <v>0</v>
      </c>
      <c r="P3" s="9">
        <f>SUM(Hoved!P3,Bjølsenhallen!P3,Voldsløkka!P3,Allidrett!P3,VIA!P3,Fotball!P3,Fotballsenior!P3,Norwaycup!P3,Innebandy!P3,Landhockey!P3,Bandy!P3,Bryting!P3,Rugby!P3,Sykkel!P3)</f>
        <v>100000</v>
      </c>
      <c r="Q3" s="1">
        <v>0</v>
      </c>
      <c r="R3" s="9">
        <f>SUM(Hoved!R3,Bjølsenhallen!R3,Voldsløkka!R3,Allidrett!R3,VIA!R3,Fotball!R3,Fotballsenior!R3,Norwaycup!R3,Innebandy!R3,Landhockey!R3,Bandy!R3,Bryting!R3,Rugby!R3,Sykkel!R3)</f>
        <v>62500</v>
      </c>
      <c r="S3" s="1">
        <v>0</v>
      </c>
      <c r="T3" s="9">
        <f>SUM(Hoved!T3,Bjølsenhallen!T3,Voldsløkka!T3,Allidrett!T3,VIA!T3,Fotball!T3,Fotballsenior!T3,Norwaycup!T3,Innebandy!T3,Landhockey!T3,Bandy!T3,Bryting!T3,Rugby!T3,Sykkel!T3)</f>
        <v>12500</v>
      </c>
      <c r="U3" s="1">
        <v>0</v>
      </c>
      <c r="V3" s="9">
        <f>SUM(Hoved!V3,Bjølsenhallen!V3,Voldsløkka!V3,Allidrett!V3,VIA!V3,Fotball!V3,Fotballsenior!V3,Norwaycup!V3,Innebandy!V3,Landhockey!V3,Bandy!V3,Bryting!V3,Rugby!V3,Sykkel!V3)</f>
        <v>42500</v>
      </c>
      <c r="W3" s="1">
        <v>0</v>
      </c>
      <c r="X3" s="9">
        <f>SUM(Hoved!X3,Bjølsenhallen!X3,Voldsløkka!X3,Allidrett!X3,VIA!X3,Fotball!X3,Fotballsenior!X3,Norwaycup!X3,Innebandy!X3,Landhockey!X3,Bandy!X3,Bryting!X3,Rugby!X3,Sykkel!X3)</f>
        <v>62500</v>
      </c>
      <c r="Y3" s="1">
        <v>0</v>
      </c>
      <c r="Z3" s="9">
        <f>SUM(Hoved!Z3,Bjølsenhallen!Z3,Voldsløkka!Z3,Allidrett!Z3,VIA!Z3,Fotball!Z3,Fotballsenior!Z3,Norwaycup!Z3,Innebandy!Z3,Landhockey!Z3,Bandy!Z3,Bryting!Z3,Rugby!Z3,Sykkel!Z3)</f>
        <v>75000</v>
      </c>
      <c r="AA3" s="1">
        <v>0</v>
      </c>
      <c r="AB3" s="9">
        <f>SUM(Hoved!AB3,Bjølsenhallen!AB3,Voldsløkka!AB3,Allidrett!AB3,VIA!AB3,Fotball!AB3,Fotballsenior!AB3,Norwaycup!AB3,Innebandy!AB3,Landhockey!AB3,Bandy!AB3,Bryting!AB3,Rugby!AB3,Sykkel!AB3)</f>
        <v>75000</v>
      </c>
      <c r="AC3" s="1">
        <v>0</v>
      </c>
    </row>
    <row r="4" spans="1:29">
      <c r="A4" s="1">
        <v>3001</v>
      </c>
      <c r="B4" s="1" t="s">
        <v>4</v>
      </c>
      <c r="C4" s="3">
        <f t="shared" ref="C4:D14" si="0">F4+H4+J4+L4+N4+P4+R4+T4+V4+X4+Z4+AB4</f>
        <v>420000</v>
      </c>
      <c r="D4" s="2">
        <f t="shared" si="0"/>
        <v>0</v>
      </c>
      <c r="E4" s="3">
        <f t="shared" ref="E4:E15" si="1">C4-D4</f>
        <v>420000</v>
      </c>
      <c r="F4" s="9">
        <f>SUM(Hoved!F4,Bjølsenhallen!F4,Voldsløkka!F4,Allidrett!F4,VIA!F4,Fotball!F4,Fotballsenior!F4,Norwaycup!F4,Innebandy!F4,Landhockey!F4,Bandy!F4,Bryting!F4,Rugby!F4,Sykkel!F4)</f>
        <v>0</v>
      </c>
      <c r="G4" s="1">
        <v>0</v>
      </c>
      <c r="H4" s="9">
        <f>SUM(Hoved!H4,Bjølsenhallen!H4,Voldsløkka!H4,Allidrett!H4,VIA!H4,Fotball!H4,Fotballsenior!H4,Norwaycup!H4,Innebandy!H4,Landhockey!H4,Bandy!H4,Bryting!H4,Rugby!H4,Sykkel!H4)</f>
        <v>0</v>
      </c>
      <c r="I4" s="1">
        <v>0</v>
      </c>
      <c r="J4" s="9">
        <f>SUM(Hoved!J4,Bjølsenhallen!J4,Voldsløkka!J4,Allidrett!J4,VIA!J4,Fotball!J4,Fotballsenior!J4,Norwaycup!J4,Innebandy!J4,Landhockey!J4,Bandy!J4,Bryting!J4,Rugby!J4,Sykkel!J4)</f>
        <v>0</v>
      </c>
      <c r="K4" s="1">
        <v>0</v>
      </c>
      <c r="L4" s="9">
        <f>SUM(Hoved!L4,Bjølsenhallen!L4,Voldsløkka!L4,Allidrett!L4,VIA!L4,Fotball!L4,Fotballsenior!L4,Norwaycup!L4,Innebandy!L4,Landhockey!L4,Bandy!L4,Bryting!L4,Rugby!L4,Sykkel!L4)</f>
        <v>0</v>
      </c>
      <c r="M4" s="1">
        <v>0</v>
      </c>
      <c r="N4" s="9">
        <f>SUM(Hoved!N4,Bjølsenhallen!N4,Voldsløkka!N4,Allidrett!N4,VIA!N4,Fotball!N4,Fotballsenior!N4,Norwaycup!N4,Innebandy!N4,Landhockey!N4,Bandy!N4,Bryting!N4,Rugby!N4,Sykkel!N4)</f>
        <v>90000</v>
      </c>
      <c r="O4" s="1">
        <v>0</v>
      </c>
      <c r="P4" s="9">
        <f>SUM(Hoved!P4,Bjølsenhallen!P4,Voldsløkka!P4,Allidrett!P4,VIA!P4,Fotball!P4,Fotballsenior!P4,Norwaycup!P4,Innebandy!P4,Landhockey!P4,Bandy!P4,Bryting!P4,Rugby!P4,Sykkel!P4)</f>
        <v>0</v>
      </c>
      <c r="Q4" s="1">
        <v>0</v>
      </c>
      <c r="R4" s="9">
        <f>SUM(Hoved!R4,Bjølsenhallen!R4,Voldsløkka!R4,Allidrett!R4,VIA!R4,Fotball!R4,Fotballsenior!R4,Norwaycup!R4,Innebandy!R4,Landhockey!R4,Bandy!R4,Bryting!R4,Rugby!R4,Sykkel!R4)</f>
        <v>100000</v>
      </c>
      <c r="S4" s="1">
        <v>0</v>
      </c>
      <c r="T4" s="9">
        <f>SUM(Hoved!T4,Bjølsenhallen!T4,Voldsløkka!T4,Allidrett!T4,VIA!T4,Fotball!T4,Fotballsenior!T4,Norwaycup!T4,Innebandy!T4,Landhockey!T4,Bandy!T4,Bryting!T4,Rugby!T4,Sykkel!T4)</f>
        <v>0</v>
      </c>
      <c r="U4" s="1">
        <v>0</v>
      </c>
      <c r="V4" s="9">
        <f>SUM(Hoved!V4,Bjølsenhallen!V4,Voldsløkka!V4,Allidrett!V4,VIA!V4,Fotball!V4,Fotballsenior!V4,Norwaycup!V4,Innebandy!V4,Landhockey!V4,Bandy!V4,Bryting!V4,Rugby!V4,Sykkel!V4)</f>
        <v>0</v>
      </c>
      <c r="W4" s="1">
        <v>0</v>
      </c>
      <c r="X4" s="9">
        <f>SUM(Hoved!X4,Bjølsenhallen!X4,Voldsløkka!X4,Allidrett!X4,VIA!X4,Fotball!X4,Fotballsenior!X4,Norwaycup!X4,Innebandy!X4,Landhockey!X4,Bandy!X4,Bryting!X4,Rugby!X4,Sykkel!X4)</f>
        <v>0</v>
      </c>
      <c r="Y4" s="1">
        <v>0</v>
      </c>
      <c r="Z4" s="9">
        <f>SUM(Hoved!Z4,Bjølsenhallen!Z4,Voldsløkka!Z4,Allidrett!Z4,VIA!Z4,Fotball!Z4,Fotballsenior!Z4,Norwaycup!Z4,Innebandy!Z4,Landhockey!Z4,Bandy!Z4,Bryting!Z4,Rugby!Z4,Sykkel!Z4)</f>
        <v>130000</v>
      </c>
      <c r="AA4" s="1">
        <v>0</v>
      </c>
      <c r="AB4" s="9">
        <f>SUM(Hoved!AB4,Bjølsenhallen!AB4,Voldsløkka!AB4,Allidrett!AB4,VIA!AB4,Fotball!AB4,Fotballsenior!AB4,Norwaycup!AB4,Innebandy!AB4,Landhockey!AB4,Bandy!AB4,Bryting!AB4,Rugby!AB4,Sykkel!AB4)</f>
        <v>100000</v>
      </c>
      <c r="AC4" s="1">
        <v>0</v>
      </c>
    </row>
    <row r="5" spans="1:29">
      <c r="A5" s="1">
        <v>3100</v>
      </c>
      <c r="B5" s="1" t="s">
        <v>5</v>
      </c>
      <c r="C5" s="3">
        <f t="shared" si="0"/>
        <v>560000</v>
      </c>
      <c r="D5" s="2">
        <f t="shared" si="0"/>
        <v>0</v>
      </c>
      <c r="E5" s="3">
        <f t="shared" si="1"/>
        <v>560000</v>
      </c>
      <c r="F5" s="9">
        <f>SUM(Hoved!F5,Bjølsenhallen!F5,Voldsløkka!F5,Allidrett!F5,VIA!F5,Fotball!F5,Fotballsenior!F5,Norwaycup!F5,Innebandy!F5,Landhockey!F5,Bandy!F5,Bryting!F5,Rugby!F5,Sykkel!F5)</f>
        <v>20000</v>
      </c>
      <c r="G5" s="1">
        <v>0</v>
      </c>
      <c r="H5" s="9">
        <f>SUM(Hoved!H5,Bjølsenhallen!H5,Voldsløkka!H5,Allidrett!H5,VIA!H5,Fotball!H5,Fotballsenior!H5,Norwaycup!H5,Innebandy!H5,Landhockey!H5,Bandy!H5,Bryting!H5,Rugby!H5,Sykkel!H5)</f>
        <v>20000</v>
      </c>
      <c r="I5" s="1">
        <v>0</v>
      </c>
      <c r="J5" s="9">
        <f>SUM(Hoved!J5,Bjølsenhallen!J5,Voldsløkka!J5,Allidrett!J5,VIA!J5,Fotball!J5,Fotballsenior!J5,Norwaycup!J5,Innebandy!J5,Landhockey!J5,Bandy!J5,Bryting!J5,Rugby!J5,Sykkel!J5)</f>
        <v>20000</v>
      </c>
      <c r="K5" s="1">
        <v>0</v>
      </c>
      <c r="L5" s="9">
        <f>SUM(Hoved!L5,Bjølsenhallen!L5,Voldsløkka!L5,Allidrett!L5,VIA!L5,Fotball!L5,Fotballsenior!L5,Norwaycup!L5,Innebandy!L5,Landhockey!L5,Bandy!L5,Bryting!L5,Rugby!L5,Sykkel!L5)</f>
        <v>20000</v>
      </c>
      <c r="M5" s="1">
        <v>0</v>
      </c>
      <c r="N5" s="9">
        <f>SUM(Hoved!N5,Bjølsenhallen!N5,Voldsløkka!N5,Allidrett!N5,VIA!N5,Fotball!N5,Fotballsenior!N5,Norwaycup!N5,Innebandy!N5,Landhockey!N5,Bandy!N5,Bryting!N5,Rugby!N5,Sykkel!N5)</f>
        <v>0</v>
      </c>
      <c r="O5" s="1">
        <v>0</v>
      </c>
      <c r="P5" s="9">
        <f>SUM(Hoved!P5,Bjølsenhallen!P5,Voldsløkka!P5,Allidrett!P5,VIA!P5,Fotball!P5,Fotballsenior!P5,Norwaycup!P5,Innebandy!P5,Landhockey!P5,Bandy!P5,Bryting!P5,Rugby!P5,Sykkel!P5)</f>
        <v>0</v>
      </c>
      <c r="Q5" s="1">
        <v>0</v>
      </c>
      <c r="R5" s="9">
        <f>SUM(Hoved!R5,Bjølsenhallen!R5,Voldsløkka!R5,Allidrett!R5,VIA!R5,Fotball!R5,Fotballsenior!R5,Norwaycup!R5,Innebandy!R5,Landhockey!R5,Bandy!R5,Bryting!R5,Rugby!R5,Sykkel!R5)</f>
        <v>0</v>
      </c>
      <c r="S5" s="1">
        <v>0</v>
      </c>
      <c r="T5" s="9">
        <f>SUM(Hoved!T5,Bjølsenhallen!T5,Voldsløkka!T5,Allidrett!T5,VIA!T5,Fotball!T5,Fotballsenior!T5,Norwaycup!T5,Innebandy!T5,Landhockey!T5,Bandy!T5,Bryting!T5,Rugby!T5,Sykkel!T5)</f>
        <v>400000</v>
      </c>
      <c r="U5" s="1">
        <v>0</v>
      </c>
      <c r="V5" s="9">
        <f>SUM(Hoved!V5,Bjølsenhallen!V5,Voldsløkka!V5,Allidrett!V5,VIA!V5,Fotball!V5,Fotballsenior!V5,Norwaycup!V5,Innebandy!V5,Landhockey!V5,Bandy!V5,Bryting!V5,Rugby!V5,Sykkel!V5)</f>
        <v>20000</v>
      </c>
      <c r="W5" s="1">
        <v>0</v>
      </c>
      <c r="X5" s="9">
        <f>SUM(Hoved!X5,Bjølsenhallen!X5,Voldsløkka!X5,Allidrett!X5,VIA!X5,Fotball!X5,Fotballsenior!X5,Norwaycup!X5,Innebandy!X5,Landhockey!X5,Bandy!X5,Bryting!X5,Rugby!X5,Sykkel!X5)</f>
        <v>20000</v>
      </c>
      <c r="Y5" s="1">
        <v>0</v>
      </c>
      <c r="Z5" s="9">
        <f>SUM(Hoved!Z5,Bjølsenhallen!Z5,Voldsløkka!Z5,Allidrett!Z5,VIA!Z5,Fotball!Z5,Fotballsenior!Z5,Norwaycup!Z5,Innebandy!Z5,Landhockey!Z5,Bandy!Z5,Bryting!Z5,Rugby!Z5,Sykkel!Z5)</f>
        <v>20000</v>
      </c>
      <c r="AA5" s="1">
        <v>0</v>
      </c>
      <c r="AB5" s="9">
        <f>SUM(Hoved!AB5,Bjølsenhallen!AB5,Voldsløkka!AB5,Allidrett!AB5,VIA!AB5,Fotball!AB5,Fotballsenior!AB5,Norwaycup!AB5,Innebandy!AB5,Landhockey!AB5,Bandy!AB5,Bryting!AB5,Rugby!AB5,Sykkel!AB5)</f>
        <v>20000</v>
      </c>
      <c r="AC5" s="1">
        <v>0</v>
      </c>
    </row>
    <row r="6" spans="1:29">
      <c r="A6" s="1">
        <v>3110</v>
      </c>
      <c r="B6" s="1" t="s">
        <v>6</v>
      </c>
      <c r="C6" s="3">
        <f t="shared" si="0"/>
        <v>96000</v>
      </c>
      <c r="D6" s="2">
        <f t="shared" si="0"/>
        <v>0</v>
      </c>
      <c r="E6" s="3">
        <f t="shared" si="1"/>
        <v>96000</v>
      </c>
      <c r="F6" s="9">
        <f>SUM(Hoved!F6,Bjølsenhallen!F6,Voldsløkka!F6,Allidrett!F6,VIA!F6,Fotball!F6,Fotballsenior!F6,Norwaycup!F6,Innebandy!F6,Landhockey!F6,Bandy!F6,Bryting!F6,Rugby!F6,Sykkel!F6)</f>
        <v>32000</v>
      </c>
      <c r="G6" s="1">
        <v>0</v>
      </c>
      <c r="H6" s="9">
        <f>SUM(Hoved!H6,Bjølsenhallen!H6,Voldsløkka!H6,Allidrett!H6,VIA!H6,Fotball!H6,Fotballsenior!H6,Norwaycup!H6,Innebandy!H6,Landhockey!H6,Bandy!H6,Bryting!H6,Rugby!H6,Sykkel!H6)</f>
        <v>2000</v>
      </c>
      <c r="I6" s="1">
        <v>0</v>
      </c>
      <c r="J6" s="9">
        <f>SUM(Hoved!J6,Bjølsenhallen!J6,Voldsløkka!J6,Allidrett!J6,VIA!J6,Fotball!J6,Fotballsenior!J6,Norwaycup!J6,Innebandy!J6,Landhockey!J6,Bandy!J6,Bryting!J6,Rugby!J6,Sykkel!J6)</f>
        <v>22000</v>
      </c>
      <c r="K6" s="1">
        <v>0</v>
      </c>
      <c r="L6" s="9">
        <f>SUM(Hoved!L6,Bjølsenhallen!L6,Voldsløkka!L6,Allidrett!L6,VIA!L6,Fotball!L6,Fotballsenior!L6,Norwaycup!L6,Innebandy!L6,Landhockey!L6,Bandy!L6,Bryting!L6,Rugby!L6,Sykkel!L6)</f>
        <v>22000</v>
      </c>
      <c r="M6" s="1">
        <v>0</v>
      </c>
      <c r="N6" s="9">
        <f>SUM(Hoved!N6,Bjølsenhallen!N6,Voldsløkka!N6,Allidrett!N6,VIA!N6,Fotball!N6,Fotballsenior!N6,Norwaycup!N6,Innebandy!N6,Landhockey!N6,Bandy!N6,Bryting!N6,Rugby!N6,Sykkel!N6)</f>
        <v>0</v>
      </c>
      <c r="O6" s="1">
        <v>0</v>
      </c>
      <c r="P6" s="9">
        <f>SUM(Hoved!P6,Bjølsenhallen!P6,Voldsløkka!P6,Allidrett!P6,VIA!P6,Fotball!P6,Fotballsenior!P6,Norwaycup!P6,Innebandy!P6,Landhockey!P6,Bandy!P6,Bryting!P6,Rugby!P6,Sykkel!P6)</f>
        <v>0</v>
      </c>
      <c r="Q6" s="1">
        <v>0</v>
      </c>
      <c r="R6" s="9">
        <f>SUM(Hoved!R6,Bjølsenhallen!R6,Voldsløkka!R6,Allidrett!R6,VIA!R6,Fotball!R6,Fotballsenior!R6,Norwaycup!R6,Innebandy!R6,Landhockey!R6,Bandy!R6,Bryting!R6,Rugby!R6,Sykkel!R6)</f>
        <v>0</v>
      </c>
      <c r="S6" s="1">
        <v>0</v>
      </c>
      <c r="T6" s="9">
        <f>SUM(Hoved!T6,Bjølsenhallen!T6,Voldsløkka!T6,Allidrett!T6,VIA!T6,Fotball!T6,Fotballsenior!T6,Norwaycup!T6,Innebandy!T6,Landhockey!T6,Bandy!T6,Bryting!T6,Rugby!T6,Sykkel!T6)</f>
        <v>0</v>
      </c>
      <c r="U6" s="1">
        <v>0</v>
      </c>
      <c r="V6" s="9">
        <f>SUM(Hoved!V6,Bjølsenhallen!V6,Voldsløkka!V6,Allidrett!V6,VIA!V6,Fotball!V6,Fotballsenior!V6,Norwaycup!V6,Innebandy!V6,Landhockey!V6,Bandy!V6,Bryting!V6,Rugby!V6,Sykkel!V6)</f>
        <v>2000</v>
      </c>
      <c r="W6" s="1">
        <v>0</v>
      </c>
      <c r="X6" s="9">
        <f>SUM(Hoved!X6,Bjølsenhallen!X6,Voldsløkka!X6,Allidrett!X6,VIA!X6,Fotball!X6,Fotballsenior!X6,Norwaycup!X6,Innebandy!X6,Landhockey!X6,Bandy!X6,Bryting!X6,Rugby!X6,Sykkel!X6)</f>
        <v>7000</v>
      </c>
      <c r="Y6" s="1">
        <v>0</v>
      </c>
      <c r="Z6" s="9">
        <f>SUM(Hoved!Z6,Bjølsenhallen!Z6,Voldsløkka!Z6,Allidrett!Z6,VIA!Z6,Fotball!Z6,Fotballsenior!Z6,Norwaycup!Z6,Innebandy!Z6,Landhockey!Z6,Bandy!Z6,Bryting!Z6,Rugby!Z6,Sykkel!Z6)</f>
        <v>7000</v>
      </c>
      <c r="AA6" s="1">
        <v>0</v>
      </c>
      <c r="AB6" s="9">
        <f>SUM(Hoved!AB6,Bjølsenhallen!AB6,Voldsløkka!AB6,Allidrett!AB6,VIA!AB6,Fotball!AB6,Fotballsenior!AB6,Norwaycup!AB6,Innebandy!AB6,Landhockey!AB6,Bandy!AB6,Bryting!AB6,Rugby!AB6,Sykkel!AB6)</f>
        <v>2000</v>
      </c>
      <c r="AC6" s="1">
        <v>0</v>
      </c>
    </row>
    <row r="7" spans="1:29">
      <c r="A7" s="1">
        <v>3120</v>
      </c>
      <c r="B7" s="1" t="s">
        <v>7</v>
      </c>
      <c r="C7" s="3">
        <f t="shared" si="0"/>
        <v>51300</v>
      </c>
      <c r="D7" s="2">
        <f t="shared" si="0"/>
        <v>0</v>
      </c>
      <c r="E7" s="3">
        <f t="shared" si="1"/>
        <v>51300</v>
      </c>
      <c r="F7" s="9">
        <f>SUM(Hoved!F7,Bjølsenhallen!F7,Voldsløkka!F7,Allidrett!F7,VIA!F7,Fotball!F7,Fotballsenior!F7,Norwaycup!F7,Innebandy!F7,Landhockey!F7,Bandy!F7,Bryting!F7,Rugby!F7,Sykkel!F7)</f>
        <v>0</v>
      </c>
      <c r="G7" s="1">
        <v>0</v>
      </c>
      <c r="H7" s="9">
        <f>SUM(Hoved!H7,Bjølsenhallen!H7,Voldsløkka!H7,Allidrett!H7,VIA!H7,Fotball!H7,Fotballsenior!H7,Norwaycup!H7,Innebandy!H7,Landhockey!H7,Bandy!H7,Bryting!H7,Rugby!H7,Sykkel!H7)</f>
        <v>0</v>
      </c>
      <c r="I7" s="1">
        <v>0</v>
      </c>
      <c r="J7" s="9">
        <f>SUM(Hoved!J7,Bjølsenhallen!J7,Voldsløkka!J7,Allidrett!J7,VIA!J7,Fotball!J7,Fotballsenior!J7,Norwaycup!J7,Innebandy!J7,Landhockey!J7,Bandy!J7,Bryting!J7,Rugby!J7,Sykkel!J7)</f>
        <v>0</v>
      </c>
      <c r="K7" s="1">
        <v>0</v>
      </c>
      <c r="L7" s="9">
        <f>SUM(Hoved!L7,Bjølsenhallen!L7,Voldsløkka!L7,Allidrett!L7,VIA!L7,Fotball!L7,Fotballsenior!L7,Norwaycup!L7,Innebandy!L7,Landhockey!L7,Bandy!L7,Bryting!L7,Rugby!L7,Sykkel!L7)</f>
        <v>0</v>
      </c>
      <c r="M7" s="1">
        <v>0</v>
      </c>
      <c r="N7" s="9">
        <f>SUM(Hoved!N7,Bjølsenhallen!N7,Voldsløkka!N7,Allidrett!N7,VIA!N7,Fotball!N7,Fotballsenior!N7,Norwaycup!N7,Innebandy!N7,Landhockey!N7,Bandy!N7,Bryting!N7,Rugby!N7,Sykkel!N7)</f>
        <v>15000</v>
      </c>
      <c r="O7" s="1">
        <v>0</v>
      </c>
      <c r="P7" s="9">
        <f>SUM(Hoved!P7,Bjølsenhallen!P7,Voldsløkka!P7,Allidrett!P7,VIA!P7,Fotball!P7,Fotballsenior!P7,Norwaycup!P7,Innebandy!P7,Landhockey!P7,Bandy!P7,Bryting!P7,Rugby!P7,Sykkel!P7)</f>
        <v>10000</v>
      </c>
      <c r="Q7" s="1">
        <v>0</v>
      </c>
      <c r="R7" s="9">
        <f>SUM(Hoved!R7,Bjølsenhallen!R7,Voldsløkka!R7,Allidrett!R7,VIA!R7,Fotball!R7,Fotballsenior!R7,Norwaycup!R7,Innebandy!R7,Landhockey!R7,Bandy!R7,Bryting!R7,Rugby!R7,Sykkel!R7)</f>
        <v>0</v>
      </c>
      <c r="S7" s="1">
        <v>0</v>
      </c>
      <c r="T7" s="9">
        <f>SUM(Hoved!T7,Bjølsenhallen!T7,Voldsløkka!T7,Allidrett!T7,VIA!T7,Fotball!T7,Fotballsenior!T7,Norwaycup!T7,Innebandy!T7,Landhockey!T7,Bandy!T7,Bryting!T7,Rugby!T7,Sykkel!T7)</f>
        <v>0</v>
      </c>
      <c r="U7" s="1">
        <v>0</v>
      </c>
      <c r="V7" s="9">
        <f>SUM(Hoved!V7,Bjølsenhallen!V7,Voldsløkka!V7,Allidrett!V7,VIA!V7,Fotball!V7,Fotballsenior!V7,Norwaycup!V7,Innebandy!V7,Landhockey!V7,Bandy!V7,Bryting!V7,Rugby!V7,Sykkel!V7)</f>
        <v>0</v>
      </c>
      <c r="W7" s="1">
        <v>0</v>
      </c>
      <c r="X7" s="9">
        <f>SUM(Hoved!X7,Bjølsenhallen!X7,Voldsløkka!X7,Allidrett!X7,VIA!X7,Fotball!X7,Fotballsenior!X7,Norwaycup!X7,Innebandy!X7,Landhockey!X7,Bandy!X7,Bryting!X7,Rugby!X7,Sykkel!X7)</f>
        <v>11300</v>
      </c>
      <c r="Y7" s="1">
        <v>0</v>
      </c>
      <c r="Z7" s="9">
        <f>SUM(Hoved!Z7,Bjølsenhallen!Z7,Voldsløkka!Z7,Allidrett!Z7,VIA!Z7,Fotball!Z7,Fotballsenior!Z7,Norwaycup!Z7,Innebandy!Z7,Landhockey!Z7,Bandy!Z7,Bryting!Z7,Rugby!Z7,Sykkel!Z7)</f>
        <v>15000</v>
      </c>
      <c r="AA7" s="1">
        <v>0</v>
      </c>
      <c r="AB7" s="9">
        <f>SUM(Hoved!AB7,Bjølsenhallen!AB7,Voldsløkka!AB7,Allidrett!AB7,VIA!AB7,Fotball!AB7,Fotballsenior!AB7,Norwaycup!AB7,Innebandy!AB7,Landhockey!AB7,Bandy!AB7,Bryting!AB7,Rugby!AB7,Sykkel!AB7)</f>
        <v>0</v>
      </c>
      <c r="AC7" s="1">
        <v>0</v>
      </c>
    </row>
    <row r="8" spans="1:29">
      <c r="A8" s="1">
        <v>3400</v>
      </c>
      <c r="B8" s="1" t="s">
        <v>8</v>
      </c>
      <c r="C8" s="3">
        <f t="shared" si="0"/>
        <v>1421500</v>
      </c>
      <c r="D8" s="2">
        <f t="shared" si="0"/>
        <v>0</v>
      </c>
      <c r="E8" s="3">
        <f t="shared" si="1"/>
        <v>1421500</v>
      </c>
      <c r="F8" s="9">
        <f>SUM(Hoved!F8,Bjølsenhallen!F8,Voldsløkka!F8,Allidrett!F8,VIA!F8,Fotball!F8,Fotballsenior!F8,Norwaycup!F8,Innebandy!F8,Landhockey!F8,Bandy!F8,Bryting!F8,Rugby!F8,Sykkel!F8)</f>
        <v>20000</v>
      </c>
      <c r="G8" s="1">
        <v>0</v>
      </c>
      <c r="H8" s="9">
        <f>SUM(Hoved!H8,Bjølsenhallen!H8,Voldsløkka!H8,Allidrett!H8,VIA!H8,Fotball!H8,Fotballsenior!H8,Norwaycup!H8,Innebandy!H8,Landhockey!H8,Bandy!H8,Bryting!H8,Rugby!H8,Sykkel!H8)</f>
        <v>330000</v>
      </c>
      <c r="I8" s="1">
        <v>0</v>
      </c>
      <c r="J8" s="9">
        <f>SUM(Hoved!J8,Bjølsenhallen!J8,Voldsløkka!J8,Allidrett!J8,VIA!J8,Fotball!J8,Fotballsenior!J8,Norwaycup!J8,Innebandy!J8,Landhockey!J8,Bandy!J8,Bryting!J8,Rugby!J8,Sykkel!J8)</f>
        <v>105000</v>
      </c>
      <c r="K8" s="1">
        <v>0</v>
      </c>
      <c r="L8" s="9">
        <f>SUM(Hoved!L8,Bjølsenhallen!L8,Voldsløkka!L8,Allidrett!L8,VIA!L8,Fotball!L8,Fotballsenior!L8,Norwaycup!L8,Innebandy!L8,Landhockey!L8,Bandy!L8,Bryting!L8,Rugby!L8,Sykkel!L8)</f>
        <v>102000</v>
      </c>
      <c r="M8" s="1">
        <v>0</v>
      </c>
      <c r="N8" s="9">
        <f>SUM(Hoved!N8,Bjølsenhallen!N8,Voldsløkka!N8,Allidrett!N8,VIA!N8,Fotball!N8,Fotballsenior!N8,Norwaycup!N8,Innebandy!N8,Landhockey!N8,Bandy!N8,Bryting!N8,Rugby!N8,Sykkel!N8)</f>
        <v>0</v>
      </c>
      <c r="O8" s="1">
        <v>0</v>
      </c>
      <c r="P8" s="9">
        <f>SUM(Hoved!P8,Bjølsenhallen!P8,Voldsløkka!P8,Allidrett!P8,VIA!P8,Fotball!P8,Fotballsenior!P8,Norwaycup!P8,Innebandy!P8,Landhockey!P8,Bandy!P8,Bryting!P8,Rugby!P8,Sykkel!P8)</f>
        <v>255500</v>
      </c>
      <c r="Q8" s="1">
        <v>0</v>
      </c>
      <c r="R8" s="9">
        <f>SUM(Hoved!R8,Bjølsenhallen!R8,Voldsløkka!R8,Allidrett!R8,VIA!R8,Fotball!R8,Fotballsenior!R8,Norwaycup!R8,Innebandy!R8,Landhockey!R8,Bandy!R8,Bryting!R8,Rugby!R8,Sykkel!R8)</f>
        <v>0</v>
      </c>
      <c r="S8" s="1">
        <v>0</v>
      </c>
      <c r="T8" s="9">
        <f>SUM(Hoved!T8,Bjølsenhallen!T8,Voldsløkka!T8,Allidrett!T8,VIA!T8,Fotball!T8,Fotballsenior!T8,Norwaycup!T8,Innebandy!T8,Landhockey!T8,Bandy!T8,Bryting!T8,Rugby!T8,Sykkel!T8)</f>
        <v>0</v>
      </c>
      <c r="U8" s="1">
        <v>0</v>
      </c>
      <c r="V8" s="9">
        <f>SUM(Hoved!V8,Bjølsenhallen!V8,Voldsløkka!V8,Allidrett!V8,VIA!V8,Fotball!V8,Fotballsenior!V8,Norwaycup!V8,Innebandy!V8,Landhockey!V8,Bandy!V8,Bryting!V8,Rugby!V8,Sykkel!V8)</f>
        <v>0</v>
      </c>
      <c r="W8" s="1">
        <v>0</v>
      </c>
      <c r="X8" s="9">
        <f>SUM(Hoved!X8,Bjølsenhallen!X8,Voldsløkka!X8,Allidrett!X8,VIA!X8,Fotball!X8,Fotballsenior!X8,Norwaycup!X8,Innebandy!X8,Landhockey!X8,Bandy!X8,Bryting!X8,Rugby!X8,Sykkel!X8)</f>
        <v>110000</v>
      </c>
      <c r="Y8" s="1">
        <v>0</v>
      </c>
      <c r="Z8" s="9">
        <f>SUM(Hoved!Z8,Bjølsenhallen!Z8,Voldsløkka!Z8,Allidrett!Z8,VIA!Z8,Fotball!Z8,Fotballsenior!Z8,Norwaycup!Z8,Innebandy!Z8,Landhockey!Z8,Bandy!Z8,Bryting!Z8,Rugby!Z8,Sykkel!Z8)</f>
        <v>171500</v>
      </c>
      <c r="AA8" s="1">
        <v>0</v>
      </c>
      <c r="AB8" s="9">
        <f>SUM(Hoved!AB8,Bjølsenhallen!AB8,Voldsløkka!AB8,Allidrett!AB8,VIA!AB8,Fotball!AB8,Fotballsenior!AB8,Norwaycup!AB8,Innebandy!AB8,Landhockey!AB8,Bandy!AB8,Bryting!AB8,Rugby!AB8,Sykkel!AB8)</f>
        <v>327500</v>
      </c>
      <c r="AC8" s="1">
        <v>0</v>
      </c>
    </row>
    <row r="9" spans="1:29">
      <c r="A9" s="1">
        <v>3700</v>
      </c>
      <c r="B9" s="1" t="s">
        <v>9</v>
      </c>
      <c r="C9" s="3">
        <f t="shared" si="0"/>
        <v>1549525</v>
      </c>
      <c r="D9" s="2">
        <f t="shared" si="0"/>
        <v>0</v>
      </c>
      <c r="E9" s="3">
        <f t="shared" si="1"/>
        <v>1549525</v>
      </c>
      <c r="F9" s="9">
        <f>SUM(Hoved!F9,Bjølsenhallen!F9,Voldsløkka!F9,Allidrett!F9,VIA!F9,Fotball!F9,Fotballsenior!F9,Norwaycup!F9,Innebandy!F9,Landhockey!F9,Bandy!F9,Bryting!F9,Rugby!F9,Sykkel!F9)</f>
        <v>1000</v>
      </c>
      <c r="G9" s="1">
        <v>0</v>
      </c>
      <c r="H9" s="9">
        <f>SUM(Hoved!H9,Bjølsenhallen!H9,Voldsløkka!H9,Allidrett!H9,VIA!H9,Fotball!H9,Fotballsenior!H9,Norwaycup!H9,Innebandy!H9,Landhockey!H9,Bandy!H9,Bryting!H9,Rugby!H9,Sykkel!H9)</f>
        <v>21000</v>
      </c>
      <c r="I9" s="1">
        <v>0</v>
      </c>
      <c r="J9" s="9">
        <f>SUM(Hoved!J9,Bjølsenhallen!J9,Voldsløkka!J9,Allidrett!J9,VIA!J9,Fotball!J9,Fotballsenior!J9,Norwaycup!J9,Innebandy!J9,Landhockey!J9,Bandy!J9,Bryting!J9,Rugby!J9,Sykkel!J9)</f>
        <v>20000</v>
      </c>
      <c r="K9" s="1">
        <v>0</v>
      </c>
      <c r="L9" s="9">
        <f>SUM(Hoved!L9,Bjølsenhallen!L9,Voldsløkka!L9,Allidrett!L9,VIA!L9,Fotball!L9,Fotballsenior!L9,Norwaycup!L9,Innebandy!L9,Landhockey!L9,Bandy!L9,Bryting!L9,Rugby!L9,Sykkel!L9)</f>
        <v>298000</v>
      </c>
      <c r="M9" s="1">
        <v>0</v>
      </c>
      <c r="N9" s="9">
        <f>SUM(Hoved!N9,Bjølsenhallen!N9,Voldsløkka!N9,Allidrett!N9,VIA!N9,Fotball!N9,Fotballsenior!N9,Norwaycup!N9,Innebandy!N9,Landhockey!N9,Bandy!N9,Bryting!N9,Rugby!N9,Sykkel!N9)</f>
        <v>352000</v>
      </c>
      <c r="O9" s="1">
        <v>0</v>
      </c>
      <c r="P9" s="9">
        <f>SUM(Hoved!P9,Bjølsenhallen!P9,Voldsløkka!P9,Allidrett!P9,VIA!P9,Fotball!P9,Fotballsenior!P9,Norwaycup!P9,Innebandy!P9,Landhockey!P9,Bandy!P9,Bryting!P9,Rugby!P9,Sykkel!P9)</f>
        <v>236787.5</v>
      </c>
      <c r="Q9" s="1">
        <v>0</v>
      </c>
      <c r="R9" s="9">
        <f>SUM(Hoved!R9,Bjølsenhallen!R9,Voldsløkka!R9,Allidrett!R9,VIA!R9,Fotball!R9,Fotballsenior!R9,Norwaycup!R9,Innebandy!R9,Landhockey!R9,Bandy!R9,Bryting!R9,Rugby!R9,Sykkel!R9)</f>
        <v>10000</v>
      </c>
      <c r="S9" s="1">
        <v>0</v>
      </c>
      <c r="T9" s="9">
        <f>SUM(Hoved!T9,Bjølsenhallen!T9,Voldsløkka!T9,Allidrett!T9,VIA!T9,Fotball!T9,Fotballsenior!T9,Norwaycup!T9,Innebandy!T9,Landhockey!T9,Bandy!T9,Bryting!T9,Rugby!T9,Sykkel!T9)</f>
        <v>42000</v>
      </c>
      <c r="U9" s="1">
        <v>0</v>
      </c>
      <c r="V9" s="9">
        <f>SUM(Hoved!V9,Bjølsenhallen!V9,Voldsløkka!V9,Allidrett!V9,VIA!V9,Fotball!V9,Fotballsenior!V9,Norwaycup!V9,Innebandy!V9,Landhockey!V9,Bandy!V9,Bryting!V9,Rugby!V9,Sykkel!V9)</f>
        <v>85000</v>
      </c>
      <c r="W9" s="1">
        <v>0</v>
      </c>
      <c r="X9" s="9">
        <f>SUM(Hoved!X9,Bjølsenhallen!X9,Voldsløkka!X9,Allidrett!X9,VIA!X9,Fotball!X9,Fotballsenior!X9,Norwaycup!X9,Innebandy!X9,Landhockey!X9,Bandy!X9,Bryting!X9,Rugby!X9,Sykkel!X9)</f>
        <v>205000</v>
      </c>
      <c r="Y9" s="1">
        <v>0</v>
      </c>
      <c r="Z9" s="9">
        <f>SUM(Hoved!Z9,Bjølsenhallen!Z9,Voldsløkka!Z9,Allidrett!Z9,VIA!Z9,Fotball!Z9,Fotballsenior!Z9,Norwaycup!Z9,Innebandy!Z9,Landhockey!Z9,Bandy!Z9,Bryting!Z9,Rugby!Z9,Sykkel!Z9)</f>
        <v>171000</v>
      </c>
      <c r="AA9" s="1">
        <v>0</v>
      </c>
      <c r="AB9" s="9">
        <f>SUM(Hoved!AB9,Bjølsenhallen!AB9,Voldsløkka!AB9,Allidrett!AB9,VIA!AB9,Fotball!AB9,Fotballsenior!AB9,Norwaycup!AB9,Innebandy!AB9,Landhockey!AB9,Bandy!AB9,Bryting!AB9,Rugby!AB9,Sykkel!AB9)</f>
        <v>107737.5</v>
      </c>
      <c r="AC9" s="1">
        <v>0</v>
      </c>
    </row>
    <row r="10" spans="1:29">
      <c r="A10" s="1">
        <v>3940</v>
      </c>
      <c r="B10" s="1" t="s">
        <v>10</v>
      </c>
      <c r="C10" s="3">
        <f t="shared" si="0"/>
        <v>75500</v>
      </c>
      <c r="D10" s="2">
        <f t="shared" si="0"/>
        <v>0</v>
      </c>
      <c r="E10" s="3">
        <f t="shared" si="1"/>
        <v>75500</v>
      </c>
      <c r="F10" s="9">
        <f>SUM(Hoved!F10,Bjølsenhallen!F10,Voldsløkka!F10,Allidrett!F10,VIA!F10,Fotball!F10,Fotballsenior!F10,Norwaycup!F10,Innebandy!F10,Landhockey!F10,Bandy!F10,Bryting!F10,Rugby!F10,Sykkel!F10)</f>
        <v>5000</v>
      </c>
      <c r="G10" s="1">
        <v>0</v>
      </c>
      <c r="H10" s="9">
        <f>SUM(Hoved!H10,Bjølsenhallen!H10,Voldsløkka!H10,Allidrett!H10,VIA!H10,Fotball!H10,Fotballsenior!H10,Norwaycup!H10,Innebandy!H10,Landhockey!H10,Bandy!H10,Bryting!H10,Rugby!H10,Sykkel!H10)</f>
        <v>15000</v>
      </c>
      <c r="I10" s="1">
        <v>0</v>
      </c>
      <c r="J10" s="9">
        <f>SUM(Hoved!J10,Bjølsenhallen!J10,Voldsløkka!J10,Allidrett!J10,VIA!J10,Fotball!J10,Fotballsenior!J10,Norwaycup!J10,Innebandy!J10,Landhockey!J10,Bandy!J10,Bryting!J10,Rugby!J10,Sykkel!J10)</f>
        <v>17500</v>
      </c>
      <c r="K10" s="1">
        <v>0</v>
      </c>
      <c r="L10" s="9">
        <f>SUM(Hoved!L10,Bjølsenhallen!L10,Voldsløkka!L10,Allidrett!L10,VIA!L10,Fotball!L10,Fotballsenior!L10,Norwaycup!L10,Innebandy!L10,Landhockey!L10,Bandy!L10,Bryting!L10,Rugby!L10,Sykkel!L10)</f>
        <v>16500</v>
      </c>
      <c r="M10" s="1">
        <v>0</v>
      </c>
      <c r="N10" s="9">
        <f>SUM(Hoved!N10,Bjølsenhallen!N10,Voldsløkka!N10,Allidrett!N10,VIA!N10,Fotball!N10,Fotballsenior!N10,Norwaycup!N10,Innebandy!N10,Landhockey!N10,Bandy!N10,Bryting!N10,Rugby!N10,Sykkel!N10)</f>
        <v>16000</v>
      </c>
      <c r="O10" s="1">
        <v>0</v>
      </c>
      <c r="P10" s="9">
        <f>SUM(Hoved!P10,Bjølsenhallen!P10,Voldsløkka!P10,Allidrett!P10,VIA!P10,Fotball!P10,Fotballsenior!P10,Norwaycup!P10,Innebandy!P10,Landhockey!P10,Bandy!P10,Bryting!P10,Rugby!P10,Sykkel!P10)</f>
        <v>1000</v>
      </c>
      <c r="Q10" s="1">
        <v>0</v>
      </c>
      <c r="R10" s="9">
        <f>SUM(Hoved!R10,Bjølsenhallen!R10,Voldsløkka!R10,Allidrett!R10,VIA!R10,Fotball!R10,Fotballsenior!R10,Norwaycup!R10,Innebandy!R10,Landhockey!R10,Bandy!R10,Bryting!R10,Rugby!R10,Sykkel!R10)</f>
        <v>0</v>
      </c>
      <c r="S10" s="1">
        <v>0</v>
      </c>
      <c r="T10" s="9">
        <f>SUM(Hoved!T10,Bjølsenhallen!T10,Voldsløkka!T10,Allidrett!T10,VIA!T10,Fotball!T10,Fotballsenior!T10,Norwaycup!T10,Innebandy!T10,Landhockey!T10,Bandy!T10,Bryting!T10,Rugby!T10,Sykkel!T10)</f>
        <v>1000</v>
      </c>
      <c r="U10" s="1">
        <v>0</v>
      </c>
      <c r="V10" s="9">
        <f>SUM(Hoved!V10,Bjølsenhallen!V10,Voldsløkka!V10,Allidrett!V10,VIA!V10,Fotball!V10,Fotballsenior!V10,Norwaycup!V10,Innebandy!V10,Landhockey!V10,Bandy!V10,Bryting!V10,Rugby!V10,Sykkel!V10)</f>
        <v>1000</v>
      </c>
      <c r="W10" s="1">
        <v>0</v>
      </c>
      <c r="X10" s="9">
        <f>SUM(Hoved!X10,Bjølsenhallen!X10,Voldsløkka!X10,Allidrett!X10,VIA!X10,Fotball!X10,Fotballsenior!X10,Norwaycup!X10,Innebandy!X10,Landhockey!X10,Bandy!X10,Bryting!X10,Rugby!X10,Sykkel!X10)</f>
        <v>1000</v>
      </c>
      <c r="Y10" s="1">
        <v>0</v>
      </c>
      <c r="Z10" s="9">
        <f>SUM(Hoved!Z10,Bjølsenhallen!Z10,Voldsløkka!Z10,Allidrett!Z10,VIA!Z10,Fotball!Z10,Fotballsenior!Z10,Norwaycup!Z10,Innebandy!Z10,Landhockey!Z10,Bandy!Z10,Bryting!Z10,Rugby!Z10,Sykkel!Z10)</f>
        <v>1000</v>
      </c>
      <c r="AA10" s="1">
        <v>0</v>
      </c>
      <c r="AB10" s="9">
        <f>SUM(Hoved!AB10,Bjølsenhallen!AB10,Voldsløkka!AB10,Allidrett!AB10,VIA!AB10,Fotball!AB10,Fotballsenior!AB10,Norwaycup!AB10,Innebandy!AB10,Landhockey!AB10,Bandy!AB10,Bryting!AB10,Rugby!AB10,Sykkel!AB10)</f>
        <v>500</v>
      </c>
      <c r="AC10" s="1">
        <v>0</v>
      </c>
    </row>
    <row r="11" spans="1:29">
      <c r="A11" s="1">
        <v>3960</v>
      </c>
      <c r="B11" s="1" t="s">
        <v>11</v>
      </c>
      <c r="C11" s="3">
        <f t="shared" si="0"/>
        <v>105000</v>
      </c>
      <c r="D11" s="2">
        <f t="shared" si="0"/>
        <v>0</v>
      </c>
      <c r="E11" s="3">
        <f t="shared" si="1"/>
        <v>105000</v>
      </c>
      <c r="F11" s="9">
        <f>SUM(Hoved!F11,Bjølsenhallen!F11,Voldsløkka!F11,Allidrett!F11,VIA!F11,Fotball!F11,Fotballsenior!F11,Norwaycup!F11,Innebandy!F11,Landhockey!F11,Bandy!F11,Bryting!F11,Rugby!F11,Sykkel!F11)</f>
        <v>35000</v>
      </c>
      <c r="G11" s="1">
        <v>0</v>
      </c>
      <c r="H11" s="9">
        <f>SUM(Hoved!H11,Bjølsenhallen!H11,Voldsløkka!H11,Allidrett!H11,VIA!H11,Fotball!H11,Fotballsenior!H11,Norwaycup!H11,Innebandy!H11,Landhockey!H11,Bandy!H11,Bryting!H11,Rugby!H11,Sykkel!H11)</f>
        <v>0</v>
      </c>
      <c r="I11" s="1">
        <v>0</v>
      </c>
      <c r="J11" s="9">
        <f>SUM(Hoved!J11,Bjølsenhallen!J11,Voldsløkka!J11,Allidrett!J11,VIA!J11,Fotball!J11,Fotballsenior!J11,Norwaycup!J11,Innebandy!J11,Landhockey!J11,Bandy!J11,Bryting!J11,Rugby!J11,Sykkel!J11)</f>
        <v>0</v>
      </c>
      <c r="K11" s="1">
        <v>0</v>
      </c>
      <c r="L11" s="9">
        <f>SUM(Hoved!L11,Bjølsenhallen!L11,Voldsløkka!L11,Allidrett!L11,VIA!L11,Fotball!L11,Fotballsenior!L11,Norwaycup!L11,Innebandy!L11,Landhockey!L11,Bandy!L11,Bryting!L11,Rugby!L11,Sykkel!L11)</f>
        <v>0</v>
      </c>
      <c r="M11" s="1">
        <v>0</v>
      </c>
      <c r="N11" s="9">
        <f>SUM(Hoved!N11,Bjølsenhallen!N11,Voldsløkka!N11,Allidrett!N11,VIA!N11,Fotball!N11,Fotballsenior!N11,Norwaycup!N11,Innebandy!N11,Landhockey!N11,Bandy!N11,Bryting!N11,Rugby!N11,Sykkel!N11)</f>
        <v>35000</v>
      </c>
      <c r="O11" s="1">
        <v>0</v>
      </c>
      <c r="P11" s="9">
        <f>SUM(Hoved!P11,Bjølsenhallen!P11,Voldsløkka!P11,Allidrett!P11,VIA!P11,Fotball!P11,Fotballsenior!P11,Norwaycup!P11,Innebandy!P11,Landhockey!P11,Bandy!P11,Bryting!P11,Rugby!P11,Sykkel!P11)</f>
        <v>0</v>
      </c>
      <c r="Q11" s="1">
        <v>0</v>
      </c>
      <c r="R11" s="9">
        <f>SUM(Hoved!R11,Bjølsenhallen!R11,Voldsløkka!R11,Allidrett!R11,VIA!R11,Fotball!R11,Fotballsenior!R11,Norwaycup!R11,Innebandy!R11,Landhockey!R11,Bandy!R11,Bryting!R11,Rugby!R11,Sykkel!R11)</f>
        <v>0</v>
      </c>
      <c r="S11" s="1">
        <v>0</v>
      </c>
      <c r="T11" s="9">
        <f>SUM(Hoved!T11,Bjølsenhallen!T11,Voldsløkka!T11,Allidrett!T11,VIA!T11,Fotball!T11,Fotballsenior!T11,Norwaycup!T11,Innebandy!T11,Landhockey!T11,Bandy!T11,Bryting!T11,Rugby!T11,Sykkel!T11)</f>
        <v>0</v>
      </c>
      <c r="U11" s="1">
        <v>0</v>
      </c>
      <c r="V11" s="9">
        <f>SUM(Hoved!V11,Bjølsenhallen!V11,Voldsløkka!V11,Allidrett!V11,VIA!V11,Fotball!V11,Fotballsenior!V11,Norwaycup!V11,Innebandy!V11,Landhockey!V11,Bandy!V11,Bryting!V11,Rugby!V11,Sykkel!V11)</f>
        <v>35000</v>
      </c>
      <c r="W11" s="1">
        <v>0</v>
      </c>
      <c r="X11" s="9">
        <f>SUM(Hoved!X11,Bjølsenhallen!X11,Voldsløkka!X11,Allidrett!X11,VIA!X11,Fotball!X11,Fotballsenior!X11,Norwaycup!X11,Innebandy!X11,Landhockey!X11,Bandy!X11,Bryting!X11,Rugby!X11,Sykkel!X11)</f>
        <v>0</v>
      </c>
      <c r="Y11" s="1">
        <v>0</v>
      </c>
      <c r="Z11" s="9">
        <f>SUM(Hoved!Z11,Bjølsenhallen!Z11,Voldsløkka!Z11,Allidrett!Z11,VIA!Z11,Fotball!Z11,Fotballsenior!Z11,Norwaycup!Z11,Innebandy!Z11,Landhockey!Z11,Bandy!Z11,Bryting!Z11,Rugby!Z11,Sykkel!Z11)</f>
        <v>0</v>
      </c>
      <c r="AA11" s="1">
        <v>0</v>
      </c>
      <c r="AB11" s="9">
        <f>SUM(Hoved!AB11,Bjølsenhallen!AB11,Voldsløkka!AB11,Allidrett!AB11,VIA!AB11,Fotball!AB11,Fotballsenior!AB11,Norwaycup!AB11,Innebandy!AB11,Landhockey!AB11,Bandy!AB11,Bryting!AB11,Rugby!AB11,Sykkel!AB11)</f>
        <v>0</v>
      </c>
      <c r="AC11" s="1">
        <v>0</v>
      </c>
    </row>
    <row r="12" spans="1:29">
      <c r="A12" s="1">
        <v>3970</v>
      </c>
      <c r="B12" s="1" t="s">
        <v>12</v>
      </c>
      <c r="C12" s="3">
        <f t="shared" si="0"/>
        <v>142000</v>
      </c>
      <c r="D12" s="2">
        <f t="shared" si="0"/>
        <v>0</v>
      </c>
      <c r="E12" s="3">
        <f t="shared" si="1"/>
        <v>142000</v>
      </c>
      <c r="F12" s="9">
        <f>SUM(Hoved!F12,Bjølsenhallen!F12,Voldsløkka!F12,Allidrett!F12,VIA!F12,Fotball!F12,Fotballsenior!F12,Norwaycup!F12,Innebandy!F12,Landhockey!F12,Bandy!F12,Bryting!F12,Rugby!F12,Sykkel!F12)</f>
        <v>0</v>
      </c>
      <c r="G12" s="1">
        <v>0</v>
      </c>
      <c r="H12" s="9">
        <f>SUM(Hoved!H12,Bjølsenhallen!H12,Voldsløkka!H12,Allidrett!H12,VIA!H12,Fotball!H12,Fotballsenior!H12,Norwaycup!H12,Innebandy!H12,Landhockey!H12,Bandy!H12,Bryting!H12,Rugby!H12,Sykkel!H12)</f>
        <v>0</v>
      </c>
      <c r="I12" s="1">
        <v>0</v>
      </c>
      <c r="J12" s="9">
        <f>SUM(Hoved!J12,Bjølsenhallen!J12,Voldsløkka!J12,Allidrett!J12,VIA!J12,Fotball!J12,Fotballsenior!J12,Norwaycup!J12,Innebandy!J12,Landhockey!J12,Bandy!J12,Bryting!J12,Rugby!J12,Sykkel!J12)</f>
        <v>0</v>
      </c>
      <c r="K12" s="1">
        <v>0</v>
      </c>
      <c r="L12" s="9">
        <f>SUM(Hoved!L12,Bjølsenhallen!L12,Voldsløkka!L12,Allidrett!L12,VIA!L12,Fotball!L12,Fotballsenior!L12,Norwaycup!L12,Innebandy!L12,Landhockey!L12,Bandy!L12,Bryting!L12,Rugby!L12,Sykkel!L12)</f>
        <v>0</v>
      </c>
      <c r="M12" s="1">
        <v>0</v>
      </c>
      <c r="N12" s="9">
        <f>SUM(Hoved!N12,Bjølsenhallen!N12,Voldsløkka!N12,Allidrett!N12,VIA!N12,Fotball!N12,Fotballsenior!N12,Norwaycup!N12,Innebandy!N12,Landhockey!N12,Bandy!N12,Bryting!N12,Rugby!N12,Sykkel!N12)</f>
        <v>30000</v>
      </c>
      <c r="O12" s="1">
        <v>0</v>
      </c>
      <c r="P12" s="9">
        <f>SUM(Hoved!P12,Bjølsenhallen!P12,Voldsløkka!P12,Allidrett!P12,VIA!P12,Fotball!P12,Fotballsenior!P12,Norwaycup!P12,Innebandy!P12,Landhockey!P12,Bandy!P12,Bryting!P12,Rugby!P12,Sykkel!P12)</f>
        <v>0</v>
      </c>
      <c r="Q12" s="1">
        <v>0</v>
      </c>
      <c r="R12" s="9">
        <f>SUM(Hoved!R12,Bjølsenhallen!R12,Voldsløkka!R12,Allidrett!R12,VIA!R12,Fotball!R12,Fotballsenior!R12,Norwaycup!R12,Innebandy!R12,Landhockey!R12,Bandy!R12,Bryting!R12,Rugby!R12,Sykkel!R12)</f>
        <v>0</v>
      </c>
      <c r="S12" s="1">
        <v>0</v>
      </c>
      <c r="T12" s="9">
        <f>SUM(Hoved!T12,Bjølsenhallen!T12,Voldsløkka!T12,Allidrett!T12,VIA!T12,Fotball!T12,Fotballsenior!T12,Norwaycup!T12,Innebandy!T12,Landhockey!T12,Bandy!T12,Bryting!T12,Rugby!T12,Sykkel!T12)</f>
        <v>0</v>
      </c>
      <c r="U12" s="1">
        <v>0</v>
      </c>
      <c r="V12" s="9">
        <f>SUM(Hoved!V12,Bjølsenhallen!V12,Voldsløkka!V12,Allidrett!V12,VIA!V12,Fotball!V12,Fotballsenior!V12,Norwaycup!V12,Innebandy!V12,Landhockey!V12,Bandy!V12,Bryting!V12,Rugby!V12,Sykkel!V12)</f>
        <v>52000</v>
      </c>
      <c r="W12" s="1">
        <v>0</v>
      </c>
      <c r="X12" s="9">
        <f>SUM(Hoved!X12,Bjølsenhallen!X12,Voldsløkka!X12,Allidrett!X12,VIA!X12,Fotball!X12,Fotballsenior!X12,Norwaycup!X12,Innebandy!X12,Landhockey!X12,Bandy!X12,Bryting!X12,Rugby!X12,Sykkel!X12)</f>
        <v>0</v>
      </c>
      <c r="Y12" s="1">
        <v>0</v>
      </c>
      <c r="Z12" s="9">
        <f>SUM(Hoved!Z12,Bjølsenhallen!Z12,Voldsløkka!Z12,Allidrett!Z12,VIA!Z12,Fotball!Z12,Fotballsenior!Z12,Norwaycup!Z12,Innebandy!Z12,Landhockey!Z12,Bandy!Z12,Bryting!Z12,Rugby!Z12,Sykkel!Z12)</f>
        <v>40000</v>
      </c>
      <c r="AA12" s="1">
        <v>0</v>
      </c>
      <c r="AB12" s="9">
        <f>SUM(Hoved!AB12,Bjølsenhallen!AB12,Voldsløkka!AB12,Allidrett!AB12,VIA!AB12,Fotball!AB12,Fotballsenior!AB12,Norwaycup!AB12,Innebandy!AB12,Landhockey!AB12,Bandy!AB12,Bryting!AB12,Rugby!AB12,Sykkel!AB12)</f>
        <v>20000</v>
      </c>
      <c r="AC12" s="1">
        <v>0</v>
      </c>
    </row>
    <row r="13" spans="1:29">
      <c r="A13" s="1">
        <v>3971</v>
      </c>
      <c r="B13" s="1" t="s">
        <v>13</v>
      </c>
      <c r="C13" s="3">
        <f t="shared" si="0"/>
        <v>73000</v>
      </c>
      <c r="D13" s="2">
        <f t="shared" si="0"/>
        <v>0</v>
      </c>
      <c r="E13" s="3">
        <f t="shared" si="1"/>
        <v>73000</v>
      </c>
      <c r="F13" s="9">
        <f>SUM(Hoved!F13,Bjølsenhallen!F13,Voldsløkka!F13,Allidrett!F13,VIA!F13,Fotball!F13,Fotballsenior!F13,Norwaycup!F13,Innebandy!F13,Landhockey!F13,Bandy!F13,Bryting!F13,Rugby!F13,Sykkel!F13)</f>
        <v>12500</v>
      </c>
      <c r="G13" s="1">
        <v>0</v>
      </c>
      <c r="H13" s="9">
        <f>SUM(Hoved!H13,Bjølsenhallen!H13,Voldsløkka!H13,Allidrett!H13,VIA!H13,Fotball!H13,Fotballsenior!H13,Norwaycup!H13,Innebandy!H13,Landhockey!H13,Bandy!H13,Bryting!H13,Rugby!H13,Sykkel!H13)</f>
        <v>0</v>
      </c>
      <c r="I13" s="1">
        <v>0</v>
      </c>
      <c r="J13" s="9">
        <f>SUM(Hoved!J13,Bjølsenhallen!J13,Voldsløkka!J13,Allidrett!J13,VIA!J13,Fotball!J13,Fotballsenior!J13,Norwaycup!J13,Innebandy!J13,Landhockey!J13,Bandy!J13,Bryting!J13,Rugby!J13,Sykkel!J13)</f>
        <v>0</v>
      </c>
      <c r="K13" s="1">
        <v>0</v>
      </c>
      <c r="L13" s="9">
        <f>SUM(Hoved!L13,Bjølsenhallen!L13,Voldsløkka!L13,Allidrett!L13,VIA!L13,Fotball!L13,Fotballsenior!L13,Norwaycup!L13,Innebandy!L13,Landhockey!L13,Bandy!L13,Bryting!L13,Rugby!L13,Sykkel!L13)</f>
        <v>0</v>
      </c>
      <c r="M13" s="1">
        <v>0</v>
      </c>
      <c r="N13" s="9">
        <f>SUM(Hoved!N13,Bjølsenhallen!N13,Voldsløkka!N13,Allidrett!N13,VIA!N13,Fotball!N13,Fotballsenior!N13,Norwaycup!N13,Innebandy!N13,Landhockey!N13,Bandy!N13,Bryting!N13,Rugby!N13,Sykkel!N13)</f>
        <v>5000</v>
      </c>
      <c r="O13" s="1">
        <v>0</v>
      </c>
      <c r="P13" s="9">
        <f>SUM(Hoved!P13,Bjølsenhallen!P13,Voldsløkka!P13,Allidrett!P13,VIA!P13,Fotball!P13,Fotballsenior!P13,Norwaycup!P13,Innebandy!P13,Landhockey!P13,Bandy!P13,Bryting!P13,Rugby!P13,Sykkel!P13)</f>
        <v>0</v>
      </c>
      <c r="Q13" s="1">
        <v>0</v>
      </c>
      <c r="R13" s="9">
        <f>SUM(Hoved!R13,Bjølsenhallen!R13,Voldsløkka!R13,Allidrett!R13,VIA!R13,Fotball!R13,Fotballsenior!R13,Norwaycup!R13,Innebandy!R13,Landhockey!R13,Bandy!R13,Bryting!R13,Rugby!R13,Sykkel!R13)</f>
        <v>0</v>
      </c>
      <c r="S13" s="1">
        <v>0</v>
      </c>
      <c r="T13" s="9">
        <f>SUM(Hoved!T13,Bjølsenhallen!T13,Voldsløkka!T13,Allidrett!T13,VIA!T13,Fotball!T13,Fotballsenior!T13,Norwaycup!T13,Innebandy!T13,Landhockey!T13,Bandy!T13,Bryting!T13,Rugby!T13,Sykkel!T13)</f>
        <v>3000</v>
      </c>
      <c r="U13" s="1">
        <v>0</v>
      </c>
      <c r="V13" s="9">
        <f>SUM(Hoved!V13,Bjølsenhallen!V13,Voldsløkka!V13,Allidrett!V13,VIA!V13,Fotball!V13,Fotballsenior!V13,Norwaycup!V13,Innebandy!V13,Landhockey!V13,Bandy!V13,Bryting!V13,Rugby!V13,Sykkel!V13)</f>
        <v>40000</v>
      </c>
      <c r="W13" s="1">
        <v>0</v>
      </c>
      <c r="X13" s="9">
        <f>SUM(Hoved!X13,Bjølsenhallen!X13,Voldsløkka!X13,Allidrett!X13,VIA!X13,Fotball!X13,Fotballsenior!X13,Norwaycup!X13,Innebandy!X13,Landhockey!X13,Bandy!X13,Bryting!X13,Rugby!X13,Sykkel!X13)</f>
        <v>12500</v>
      </c>
      <c r="Y13" s="1">
        <v>0</v>
      </c>
      <c r="Z13" s="9">
        <f>SUM(Hoved!Z13,Bjølsenhallen!Z13,Voldsløkka!Z13,Allidrett!Z13,VIA!Z13,Fotball!Z13,Fotballsenior!Z13,Norwaycup!Z13,Innebandy!Z13,Landhockey!Z13,Bandy!Z13,Bryting!Z13,Rugby!Z13,Sykkel!Z13)</f>
        <v>0</v>
      </c>
      <c r="AA13" s="1">
        <v>0</v>
      </c>
      <c r="AB13" s="9">
        <f>SUM(Hoved!AB13,Bjølsenhallen!AB13,Voldsløkka!AB13,Allidrett!AB13,VIA!AB13,Fotball!AB13,Fotballsenior!AB13,Norwaycup!AB13,Innebandy!AB13,Landhockey!AB13,Bandy!AB13,Bryting!AB13,Rugby!AB13,Sykkel!AB13)</f>
        <v>0</v>
      </c>
      <c r="AC13" s="1">
        <v>0</v>
      </c>
    </row>
    <row r="14" spans="1:29">
      <c r="A14" s="1">
        <v>3999</v>
      </c>
      <c r="B14" s="1" t="s">
        <v>14</v>
      </c>
      <c r="C14" s="3">
        <f t="shared" si="0"/>
        <v>155000</v>
      </c>
      <c r="D14" s="2">
        <f t="shared" si="0"/>
        <v>0</v>
      </c>
      <c r="E14" s="3">
        <f t="shared" si="1"/>
        <v>155000</v>
      </c>
      <c r="F14" s="9">
        <f>SUM(Hoved!F14,Bjølsenhallen!F14,Voldsløkka!F14,Allidrett!F14,VIA!F14,Fotball!F14,Fotballsenior!F14,Norwaycup!F14,Innebandy!F14,Landhockey!F14,Bandy!F14,Bryting!F14,Rugby!F14,Sykkel!F14)</f>
        <v>0</v>
      </c>
      <c r="G14" s="1">
        <v>0</v>
      </c>
      <c r="H14" s="9">
        <f>SUM(Hoved!H14,Bjølsenhallen!H14,Voldsløkka!H14,Allidrett!H14,VIA!H14,Fotball!H14,Fotballsenior!H14,Norwaycup!H14,Innebandy!H14,Landhockey!H14,Bandy!H14,Bryting!H14,Rugby!H14,Sykkel!H14)</f>
        <v>0</v>
      </c>
      <c r="I14" s="1">
        <v>0</v>
      </c>
      <c r="J14" s="9">
        <f>SUM(Hoved!J14,Bjølsenhallen!J14,Voldsløkka!J14,Allidrett!J14,VIA!J14,Fotball!J14,Fotballsenior!J14,Norwaycup!J14,Innebandy!J14,Landhockey!J14,Bandy!J14,Bryting!J14,Rugby!J14,Sykkel!J14)</f>
        <v>0</v>
      </c>
      <c r="K14" s="1">
        <v>0</v>
      </c>
      <c r="L14" s="9">
        <f>SUM(Hoved!L14,Bjølsenhallen!L14,Voldsløkka!L14,Allidrett!L14,VIA!L14,Fotball!L14,Fotballsenior!L14,Norwaycup!L14,Innebandy!L14,Landhockey!L14,Bandy!L14,Bryting!L14,Rugby!L14,Sykkel!L14)</f>
        <v>0</v>
      </c>
      <c r="M14" s="1">
        <v>0</v>
      </c>
      <c r="N14" s="9">
        <f>SUM(Hoved!N14,Bjølsenhallen!N14,Voldsløkka!N14,Allidrett!N14,VIA!N14,Fotball!N14,Fotballsenior!N14,Norwaycup!N14,Innebandy!N14,Landhockey!N14,Bandy!N14,Bryting!N14,Rugby!N14,Sykkel!N14)</f>
        <v>0</v>
      </c>
      <c r="O14" s="1">
        <v>0</v>
      </c>
      <c r="P14" s="9">
        <f>SUM(Hoved!P14,Bjølsenhallen!P14,Voldsløkka!P14,Allidrett!P14,VIA!P14,Fotball!P14,Fotballsenior!P14,Norwaycup!P14,Innebandy!P14,Landhockey!P14,Bandy!P14,Bryting!P14,Rugby!P14,Sykkel!P14)</f>
        <v>50000</v>
      </c>
      <c r="Q14" s="1">
        <v>0</v>
      </c>
      <c r="R14" s="9">
        <f>SUM(Hoved!R14,Bjølsenhallen!R14,Voldsløkka!R14,Allidrett!R14,VIA!R14,Fotball!R14,Fotballsenior!R14,Norwaycup!R14,Innebandy!R14,Landhockey!R14,Bandy!R14,Bryting!R14,Rugby!R14,Sykkel!R14)</f>
        <v>0</v>
      </c>
      <c r="S14" s="1">
        <v>0</v>
      </c>
      <c r="T14" s="9">
        <f>SUM(Hoved!T14,Bjølsenhallen!T14,Voldsløkka!T14,Allidrett!T14,VIA!T14,Fotball!T14,Fotballsenior!T14,Norwaycup!T14,Innebandy!T14,Landhockey!T14,Bandy!T14,Bryting!T14,Rugby!T14,Sykkel!T14)</f>
        <v>45000</v>
      </c>
      <c r="U14" s="1">
        <v>0</v>
      </c>
      <c r="V14" s="9">
        <f>SUM(Hoved!V14,Bjølsenhallen!V14,Voldsløkka!V14,Allidrett!V14,VIA!V14,Fotball!V14,Fotballsenior!V14,Norwaycup!V14,Innebandy!V14,Landhockey!V14,Bandy!V14,Bryting!V14,Rugby!V14,Sykkel!V14)</f>
        <v>0</v>
      </c>
      <c r="W14" s="1">
        <v>0</v>
      </c>
      <c r="X14" s="9">
        <f>SUM(Hoved!X14,Bjølsenhallen!X14,Voldsløkka!X14,Allidrett!X14,VIA!X14,Fotball!X14,Fotballsenior!X14,Norwaycup!X14,Innebandy!X14,Landhockey!X14,Bandy!X14,Bryting!X14,Rugby!X14,Sykkel!X14)</f>
        <v>0</v>
      </c>
      <c r="Y14" s="1">
        <v>0</v>
      </c>
      <c r="Z14" s="9">
        <f>SUM(Hoved!Z14,Bjølsenhallen!Z14,Voldsløkka!Z14,Allidrett!Z14,VIA!Z14,Fotball!Z14,Fotballsenior!Z14,Norwaycup!Z14,Innebandy!Z14,Landhockey!Z14,Bandy!Z14,Bryting!Z14,Rugby!Z14,Sykkel!Z14)</f>
        <v>0</v>
      </c>
      <c r="AA14" s="1">
        <v>0</v>
      </c>
      <c r="AB14" s="9">
        <f>SUM(Hoved!AB14,Bjølsenhallen!AB14,Voldsløkka!AB14,Allidrett!AB14,VIA!AB14,Fotball!AB14,Fotballsenior!AB14,Norwaycup!AB14,Innebandy!AB14,Landhockey!AB14,Bandy!AB14,Bryting!AB14,Rugby!AB14,Sykkel!AB14)</f>
        <v>60000</v>
      </c>
      <c r="AC14" s="1">
        <v>0</v>
      </c>
    </row>
    <row r="15" spans="1:29" s="6" customFormat="1">
      <c r="A15" s="4" t="s">
        <v>15</v>
      </c>
      <c r="B15" s="4"/>
      <c r="C15" s="7">
        <f t="shared" ref="C15" si="2">SUM(C3:C14)</f>
        <v>5278825</v>
      </c>
      <c r="D15" s="5">
        <f>SUM(D3:D14)</f>
        <v>0</v>
      </c>
      <c r="E15" s="7">
        <f t="shared" si="1"/>
        <v>5278825</v>
      </c>
      <c r="F15" s="8">
        <f>SUM(F3:F14)</f>
        <v>188000</v>
      </c>
      <c r="G15" s="4">
        <f>SUM(G3:G14)</f>
        <v>0</v>
      </c>
      <c r="H15" s="8">
        <f t="shared" ref="H15:AC15" si="3">SUM(H3:H14)</f>
        <v>425500</v>
      </c>
      <c r="I15" s="4">
        <f t="shared" si="3"/>
        <v>0</v>
      </c>
      <c r="J15" s="8">
        <f t="shared" si="3"/>
        <v>222000</v>
      </c>
      <c r="K15" s="4">
        <f t="shared" si="3"/>
        <v>0</v>
      </c>
      <c r="L15" s="8">
        <f t="shared" si="3"/>
        <v>471000</v>
      </c>
      <c r="M15" s="4">
        <f t="shared" si="3"/>
        <v>0</v>
      </c>
      <c r="N15" s="8">
        <f t="shared" si="3"/>
        <v>593000</v>
      </c>
      <c r="O15" s="4">
        <f t="shared" si="3"/>
        <v>0</v>
      </c>
      <c r="P15" s="8">
        <f t="shared" si="3"/>
        <v>653287.5</v>
      </c>
      <c r="Q15" s="4">
        <f t="shared" si="3"/>
        <v>0</v>
      </c>
      <c r="R15" s="8">
        <f t="shared" si="3"/>
        <v>172500</v>
      </c>
      <c r="S15" s="4">
        <f t="shared" si="3"/>
        <v>0</v>
      </c>
      <c r="T15" s="8">
        <f t="shared" si="3"/>
        <v>503500</v>
      </c>
      <c r="U15" s="4">
        <f t="shared" si="3"/>
        <v>0</v>
      </c>
      <c r="V15" s="8">
        <f t="shared" si="3"/>
        <v>277500</v>
      </c>
      <c r="W15" s="4">
        <f t="shared" si="3"/>
        <v>0</v>
      </c>
      <c r="X15" s="8">
        <f t="shared" si="3"/>
        <v>429300</v>
      </c>
      <c r="Y15" s="4">
        <f t="shared" si="3"/>
        <v>0</v>
      </c>
      <c r="Z15" s="8">
        <f t="shared" si="3"/>
        <v>630500</v>
      </c>
      <c r="AA15" s="4">
        <f t="shared" si="3"/>
        <v>0</v>
      </c>
      <c r="AB15" s="8">
        <f t="shared" si="3"/>
        <v>712737.5</v>
      </c>
      <c r="AC15" s="4">
        <f t="shared" si="3"/>
        <v>0</v>
      </c>
    </row>
    <row r="16" spans="1:29" s="31" customForma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</row>
    <row r="17" spans="1:29" s="33" customFormat="1">
      <c r="A17" s="32" t="s">
        <v>16</v>
      </c>
      <c r="B17" s="32"/>
      <c r="C17" s="5" t="s">
        <v>58</v>
      </c>
      <c r="D17" s="5" t="s">
        <v>59</v>
      </c>
      <c r="E17" s="5" t="s">
        <v>60</v>
      </c>
      <c r="F17" s="8" t="s">
        <v>61</v>
      </c>
      <c r="G17" s="4" t="s">
        <v>62</v>
      </c>
      <c r="H17" s="8" t="s">
        <v>63</v>
      </c>
      <c r="I17" s="4" t="s">
        <v>64</v>
      </c>
      <c r="J17" s="8" t="s">
        <v>65</v>
      </c>
      <c r="K17" s="4" t="s">
        <v>66</v>
      </c>
      <c r="L17" s="8" t="s">
        <v>67</v>
      </c>
      <c r="M17" s="4" t="s">
        <v>68</v>
      </c>
      <c r="N17" s="8" t="s">
        <v>69</v>
      </c>
      <c r="O17" s="4" t="s">
        <v>70</v>
      </c>
      <c r="P17" s="8" t="s">
        <v>71</v>
      </c>
      <c r="Q17" s="4" t="s">
        <v>72</v>
      </c>
      <c r="R17" s="8" t="s">
        <v>73</v>
      </c>
      <c r="S17" s="4" t="s">
        <v>74</v>
      </c>
      <c r="T17" s="8" t="s">
        <v>75</v>
      </c>
      <c r="U17" s="4" t="s">
        <v>76</v>
      </c>
      <c r="V17" s="8" t="s">
        <v>77</v>
      </c>
      <c r="W17" s="4" t="s">
        <v>78</v>
      </c>
      <c r="X17" s="8" t="s">
        <v>79</v>
      </c>
      <c r="Y17" s="4" t="s">
        <v>80</v>
      </c>
      <c r="Z17" s="8" t="s">
        <v>81</v>
      </c>
      <c r="AA17" s="4" t="s">
        <v>82</v>
      </c>
      <c r="AB17" s="8" t="s">
        <v>83</v>
      </c>
      <c r="AC17" s="4" t="s">
        <v>84</v>
      </c>
    </row>
    <row r="18" spans="1:29">
      <c r="A18" s="1">
        <v>4220</v>
      </c>
      <c r="B18" s="1" t="s">
        <v>17</v>
      </c>
      <c r="C18" s="3">
        <f t="shared" ref="C18:D58" si="4">F18+H18+J18+L18+N18+P18+R18+T18+V18+X18+Z18+AB18</f>
        <v>454600</v>
      </c>
      <c r="D18" s="2">
        <f t="shared" si="4"/>
        <v>0</v>
      </c>
      <c r="E18" s="2">
        <f>C18-D18</f>
        <v>454600</v>
      </c>
      <c r="F18" s="9">
        <f>SUM(Hoved!F18,Bjølsenhallen!F18,Voldsløkka!F18,Allidrett!F18,VIA!F18,Fotball!F18,Fotballsenior!F18,Norwaycup!F18,Innebandy!F18,Landhockey!F18,Bandy!F18,Bryting!F18,Rugby!F18,Sykkel!F18)</f>
        <v>20000</v>
      </c>
      <c r="G18" s="1">
        <v>0</v>
      </c>
      <c r="H18" s="9">
        <f>SUM(Hoved!H18,Bjølsenhallen!H18,Voldsløkka!H18,Allidrett!H18,VIA!H18,Fotball!H18,Fotballsenior!H18,Norwaycup!H18,Innebandy!H18,Landhockey!H18,Bandy!H18,Bryting!H18,Rugby!H18,Sykkel!H18)</f>
        <v>10000</v>
      </c>
      <c r="I18" s="1">
        <v>0</v>
      </c>
      <c r="J18" s="9">
        <f>SUM(Hoved!J18,Bjølsenhallen!J18,Voldsløkka!J18,Allidrett!J18,VIA!J18,Fotball!J18,Fotballsenior!J18,Norwaycup!J18,Innebandy!J18,Landhockey!J18,Bandy!J18,Bryting!J18,Rugby!J18,Sykkel!J18)</f>
        <v>62000</v>
      </c>
      <c r="K18" s="1">
        <v>0</v>
      </c>
      <c r="L18" s="9">
        <f>SUM(Hoved!L18,Bjølsenhallen!L18,Voldsløkka!L18,Allidrett!L18,VIA!L18,Fotball!L18,Fotballsenior!L18,Norwaycup!L18,Innebandy!L18,Landhockey!L18,Bandy!L18,Bryting!L18,Rugby!L18,Sykkel!L18)</f>
        <v>90500</v>
      </c>
      <c r="M18" s="1">
        <v>0</v>
      </c>
      <c r="N18" s="9">
        <f>SUM(Hoved!N18,Bjølsenhallen!N18,Voldsløkka!N18,Allidrett!N18,VIA!N18,Fotball!N18,Fotballsenior!N18,Norwaycup!N18,Innebandy!N18,Landhockey!N18,Bandy!N18,Bryting!N18,Rugby!N18,Sykkel!N18)</f>
        <v>20000</v>
      </c>
      <c r="O18" s="1">
        <v>0</v>
      </c>
      <c r="P18" s="9">
        <f>SUM(Hoved!P18,Bjølsenhallen!P18,Voldsløkka!P18,Allidrett!P18,VIA!P18,Fotball!P18,Fotballsenior!P18,Norwaycup!P18,Innebandy!P18,Landhockey!P18,Bandy!P18,Bryting!P18,Rugby!P18,Sykkel!P18)</f>
        <v>0</v>
      </c>
      <c r="Q18" s="1">
        <v>0</v>
      </c>
      <c r="R18" s="9">
        <f>SUM(Hoved!R18,Bjølsenhallen!R18,Voldsløkka!R18,Allidrett!R18,VIA!R18,Fotball!R18,Fotballsenior!R18,Norwaycup!R18,Innebandy!R18,Landhockey!R18,Bandy!R18,Bryting!R18,Rugby!R18,Sykkel!R18)</f>
        <v>0</v>
      </c>
      <c r="S18" s="1">
        <v>0</v>
      </c>
      <c r="T18" s="9">
        <f>SUM(Hoved!T18,Bjølsenhallen!T18,Voldsløkka!T18,Allidrett!T18,VIA!T18,Fotball!T18,Fotballsenior!T18,Norwaycup!T18,Innebandy!T18,Landhockey!T18,Bandy!T18,Bryting!T18,Rugby!T18,Sykkel!T18)</f>
        <v>35000</v>
      </c>
      <c r="U18" s="1">
        <v>0</v>
      </c>
      <c r="V18" s="9">
        <f>SUM(Hoved!V18,Bjølsenhallen!V18,Voldsløkka!V18,Allidrett!V18,VIA!V18,Fotball!V18,Fotballsenior!V18,Norwaycup!V18,Innebandy!V18,Landhockey!V18,Bandy!V18,Bryting!V18,Rugby!V18,Sykkel!V18)</f>
        <v>154600</v>
      </c>
      <c r="W18" s="1">
        <v>0</v>
      </c>
      <c r="X18" s="9">
        <f>SUM(Hoved!X18,Bjølsenhallen!X18,Voldsløkka!X18,Allidrett!X18,VIA!X18,Fotball!X18,Fotballsenior!X18,Norwaycup!X18,Innebandy!X18,Landhockey!X18,Bandy!X18,Bryting!X18,Rugby!X18,Sykkel!X18)</f>
        <v>47500</v>
      </c>
      <c r="Y18" s="1">
        <v>0</v>
      </c>
      <c r="Z18" s="9">
        <f>SUM(Hoved!Z18,Bjølsenhallen!Z18,Voldsløkka!Z18,Allidrett!Z18,VIA!Z18,Fotball!Z18,Fotballsenior!Z18,Norwaycup!Z18,Innebandy!Z18,Landhockey!Z18,Bandy!Z18,Bryting!Z18,Rugby!Z18,Sykkel!Z18)</f>
        <v>10000</v>
      </c>
      <c r="AA18" s="1">
        <v>0</v>
      </c>
      <c r="AB18" s="9">
        <f>SUM(Hoved!AB18,Bjølsenhallen!AB18,Voldsløkka!AB18,Allidrett!AB18,VIA!AB18,Fotball!AB18,Fotballsenior!AB18,Norwaycup!AB18,Innebandy!AB18,Landhockey!AB18,Bandy!AB18,Bryting!AB18,Rugby!AB18,Sykkel!AB18)</f>
        <v>5000</v>
      </c>
      <c r="AC18" s="1">
        <v>0</v>
      </c>
    </row>
    <row r="19" spans="1:29">
      <c r="A19" s="1">
        <v>4300</v>
      </c>
      <c r="B19" s="1" t="s">
        <v>18</v>
      </c>
      <c r="C19" s="3">
        <f t="shared" si="4"/>
        <v>337500</v>
      </c>
      <c r="D19" s="2">
        <f t="shared" si="4"/>
        <v>0</v>
      </c>
      <c r="E19" s="2">
        <f t="shared" ref="E19:E59" si="5">C19-D19</f>
        <v>337500</v>
      </c>
      <c r="F19" s="9">
        <f>SUM(Hoved!F19,Bjølsenhallen!F19,Voldsløkka!F19,Allidrett!F19,VIA!F19,Fotball!F19,Fotballsenior!F19,Norwaycup!F19,Innebandy!F19,Landhockey!F19,Bandy!F19,Bryting!F19,Rugby!F19,Sykkel!F19)</f>
        <v>20000</v>
      </c>
      <c r="G19" s="1">
        <v>0</v>
      </c>
      <c r="H19" s="9">
        <f>SUM(Hoved!H19,Bjølsenhallen!H19,Voldsløkka!H19,Allidrett!H19,VIA!H19,Fotball!H19,Fotballsenior!H19,Norwaycup!H19,Innebandy!H19,Landhockey!H19,Bandy!H19,Bryting!H19,Rugby!H19,Sykkel!H19)</f>
        <v>10000</v>
      </c>
      <c r="I19" s="1">
        <v>0</v>
      </c>
      <c r="J19" s="9">
        <f>SUM(Hoved!J19,Bjølsenhallen!J19,Voldsløkka!J19,Allidrett!J19,VIA!J19,Fotball!J19,Fotballsenior!J19,Norwaycup!J19,Innebandy!J19,Landhockey!J19,Bandy!J19,Bryting!J19,Rugby!J19,Sykkel!J19)</f>
        <v>5000</v>
      </c>
      <c r="K19" s="1">
        <v>0</v>
      </c>
      <c r="L19" s="9">
        <f>SUM(Hoved!L19,Bjølsenhallen!L19,Voldsløkka!L19,Allidrett!L19,VIA!L19,Fotball!L19,Fotballsenior!L19,Norwaycup!L19,Innebandy!L19,Landhockey!L19,Bandy!L19,Bryting!L19,Rugby!L19,Sykkel!L19)</f>
        <v>5000</v>
      </c>
      <c r="M19" s="1">
        <v>0</v>
      </c>
      <c r="N19" s="9">
        <f>SUM(Hoved!N19,Bjølsenhallen!N19,Voldsløkka!N19,Allidrett!N19,VIA!N19,Fotball!N19,Fotballsenior!N19,Norwaycup!N19,Innebandy!N19,Landhockey!N19,Bandy!N19,Bryting!N19,Rugby!N19,Sykkel!N19)</f>
        <v>0</v>
      </c>
      <c r="O19" s="1">
        <v>0</v>
      </c>
      <c r="P19" s="9">
        <f>SUM(Hoved!P19,Bjølsenhallen!P19,Voldsløkka!P19,Allidrett!P19,VIA!P19,Fotball!P19,Fotballsenior!P19,Norwaycup!P19,Innebandy!P19,Landhockey!P19,Bandy!P19,Bryting!P19,Rugby!P19,Sykkel!P19)</f>
        <v>0</v>
      </c>
      <c r="Q19" s="1">
        <v>0</v>
      </c>
      <c r="R19" s="9">
        <f>SUM(Hoved!R19,Bjølsenhallen!R19,Voldsløkka!R19,Allidrett!R19,VIA!R19,Fotball!R19,Fotballsenior!R19,Norwaycup!R19,Innebandy!R19,Landhockey!R19,Bandy!R19,Bryting!R19,Rugby!R19,Sykkel!R19)</f>
        <v>0</v>
      </c>
      <c r="S19" s="1">
        <v>0</v>
      </c>
      <c r="T19" s="9">
        <f>SUM(Hoved!T19,Bjølsenhallen!T19,Voldsløkka!T19,Allidrett!T19,VIA!T19,Fotball!T19,Fotballsenior!T19,Norwaycup!T19,Innebandy!T19,Landhockey!T19,Bandy!T19,Bryting!T19,Rugby!T19,Sykkel!T19)</f>
        <v>0</v>
      </c>
      <c r="U19" s="1">
        <v>0</v>
      </c>
      <c r="V19" s="9">
        <f>SUM(Hoved!V19,Bjølsenhallen!V19,Voldsløkka!V19,Allidrett!V19,VIA!V19,Fotball!V19,Fotballsenior!V19,Norwaycup!V19,Innebandy!V19,Landhockey!V19,Bandy!V19,Bryting!V19,Rugby!V19,Sykkel!V19)</f>
        <v>270000</v>
      </c>
      <c r="W19" s="1">
        <v>0</v>
      </c>
      <c r="X19" s="9">
        <f>SUM(Hoved!X19,Bjølsenhallen!X19,Voldsløkka!X19,Allidrett!X19,VIA!X19,Fotball!X19,Fotballsenior!X19,Norwaycup!X19,Innebandy!X19,Landhockey!X19,Bandy!X19,Bryting!X19,Rugby!X19,Sykkel!X19)</f>
        <v>15000</v>
      </c>
      <c r="Y19" s="1">
        <v>0</v>
      </c>
      <c r="Z19" s="9">
        <f>SUM(Hoved!Z19,Bjølsenhallen!Z19,Voldsløkka!Z19,Allidrett!Z19,VIA!Z19,Fotball!Z19,Fotballsenior!Z19,Norwaycup!Z19,Innebandy!Z19,Landhockey!Z19,Bandy!Z19,Bryting!Z19,Rugby!Z19,Sykkel!Z19)</f>
        <v>7500</v>
      </c>
      <c r="AA19" s="1">
        <v>0</v>
      </c>
      <c r="AB19" s="9">
        <f>SUM(Hoved!AB19,Bjølsenhallen!AB19,Voldsløkka!AB19,Allidrett!AB19,VIA!AB19,Fotball!AB19,Fotballsenior!AB19,Norwaycup!AB19,Innebandy!AB19,Landhockey!AB19,Bandy!AB19,Bryting!AB19,Rugby!AB19,Sykkel!AB19)</f>
        <v>5000</v>
      </c>
      <c r="AC19" s="1">
        <v>0</v>
      </c>
    </row>
    <row r="20" spans="1:29">
      <c r="A20" s="1">
        <v>4400</v>
      </c>
      <c r="B20" s="1" t="s">
        <v>19</v>
      </c>
      <c r="C20" s="3">
        <f t="shared" si="4"/>
        <v>43944</v>
      </c>
      <c r="D20" s="2">
        <f t="shared" si="4"/>
        <v>0</v>
      </c>
      <c r="E20" s="2">
        <f t="shared" si="5"/>
        <v>43944</v>
      </c>
      <c r="F20" s="9">
        <f>SUM(Hoved!F20,Bjølsenhallen!F20,Voldsløkka!F20,Allidrett!F20,VIA!F20,Fotball!F20,Fotballsenior!F20,Norwaycup!F20,Innebandy!F20,Landhockey!F20,Bandy!F20,Bryting!F20,Rugby!F20,Sykkel!F20)</f>
        <v>8000</v>
      </c>
      <c r="G20" s="1">
        <v>0</v>
      </c>
      <c r="H20" s="9">
        <f>SUM(Hoved!H20,Bjølsenhallen!H20,Voldsløkka!H20,Allidrett!H20,VIA!H20,Fotball!H20,Fotballsenior!H20,Norwaycup!H20,Innebandy!H20,Landhockey!H20,Bandy!H20,Bryting!H20,Rugby!H20,Sykkel!H20)</f>
        <v>0</v>
      </c>
      <c r="I20" s="1">
        <v>0</v>
      </c>
      <c r="J20" s="9">
        <f>SUM(Hoved!J20,Bjølsenhallen!J20,Voldsløkka!J20,Allidrett!J20,VIA!J20,Fotball!J20,Fotballsenior!J20,Norwaycup!J20,Innebandy!J20,Landhockey!J20,Bandy!J20,Bryting!J20,Rugby!J20,Sykkel!J20)</f>
        <v>27944</v>
      </c>
      <c r="K20" s="1">
        <v>0</v>
      </c>
      <c r="L20" s="9">
        <f>SUM(Hoved!L20,Bjølsenhallen!L20,Voldsløkka!L20,Allidrett!L20,VIA!L20,Fotball!L20,Fotballsenior!L20,Norwaycup!L20,Innebandy!L20,Landhockey!L20,Bandy!L20,Bryting!L20,Rugby!L20,Sykkel!L20)</f>
        <v>0</v>
      </c>
      <c r="M20" s="1">
        <v>0</v>
      </c>
      <c r="N20" s="9">
        <f>SUM(Hoved!N20,Bjølsenhallen!N20,Voldsløkka!N20,Allidrett!N20,VIA!N20,Fotball!N20,Fotballsenior!N20,Norwaycup!N20,Innebandy!N20,Landhockey!N20,Bandy!N20,Bryting!N20,Rugby!N20,Sykkel!N20)</f>
        <v>0</v>
      </c>
      <c r="O20" s="1">
        <v>0</v>
      </c>
      <c r="P20" s="9">
        <f>SUM(Hoved!P20,Bjølsenhallen!P20,Voldsløkka!P20,Allidrett!P20,VIA!P20,Fotball!P20,Fotballsenior!P20,Norwaycup!P20,Innebandy!P20,Landhockey!P20,Bandy!P20,Bryting!P20,Rugby!P20,Sykkel!P20)</f>
        <v>0</v>
      </c>
      <c r="Q20" s="1">
        <v>0</v>
      </c>
      <c r="R20" s="9">
        <f>SUM(Hoved!R20,Bjølsenhallen!R20,Voldsløkka!R20,Allidrett!R20,VIA!R20,Fotball!R20,Fotballsenior!R20,Norwaycup!R20,Innebandy!R20,Landhockey!R20,Bandy!R20,Bryting!R20,Rugby!R20,Sykkel!R20)</f>
        <v>0</v>
      </c>
      <c r="S20" s="1">
        <v>0</v>
      </c>
      <c r="T20" s="9">
        <f>SUM(Hoved!T20,Bjølsenhallen!T20,Voldsløkka!T20,Allidrett!T20,VIA!T20,Fotball!T20,Fotballsenior!T20,Norwaycup!T20,Innebandy!T20,Landhockey!T20,Bandy!T20,Bryting!T20,Rugby!T20,Sykkel!T20)</f>
        <v>0</v>
      </c>
      <c r="U20" s="1">
        <v>0</v>
      </c>
      <c r="V20" s="9">
        <f>SUM(Hoved!V20,Bjølsenhallen!V20,Voldsløkka!V20,Allidrett!V20,VIA!V20,Fotball!V20,Fotballsenior!V20,Norwaycup!V20,Innebandy!V20,Landhockey!V20,Bandy!V20,Bryting!V20,Rugby!V20,Sykkel!V20)</f>
        <v>8000</v>
      </c>
      <c r="W20" s="1">
        <v>0</v>
      </c>
      <c r="X20" s="9">
        <f>SUM(Hoved!X20,Bjølsenhallen!X20,Voldsløkka!X20,Allidrett!X20,VIA!X20,Fotball!X20,Fotballsenior!X20,Norwaycup!X20,Innebandy!X20,Landhockey!X20,Bandy!X20,Bryting!X20,Rugby!X20,Sykkel!X20)</f>
        <v>0</v>
      </c>
      <c r="Y20" s="1">
        <v>0</v>
      </c>
      <c r="Z20" s="9">
        <f>SUM(Hoved!Z20,Bjølsenhallen!Z20,Voldsløkka!Z20,Allidrett!Z20,VIA!Z20,Fotball!Z20,Fotballsenior!Z20,Norwaycup!Z20,Innebandy!Z20,Landhockey!Z20,Bandy!Z20,Bryting!Z20,Rugby!Z20,Sykkel!Z20)</f>
        <v>0</v>
      </c>
      <c r="AA20" s="1">
        <v>0</v>
      </c>
      <c r="AB20" s="9">
        <f>SUM(Hoved!AB20,Bjølsenhallen!AB20,Voldsløkka!AB20,Allidrett!AB20,VIA!AB20,Fotball!AB20,Fotballsenior!AB20,Norwaycup!AB20,Innebandy!AB20,Landhockey!AB20,Bandy!AB20,Bryting!AB20,Rugby!AB20,Sykkel!AB20)</f>
        <v>0</v>
      </c>
      <c r="AC20" s="1">
        <v>0</v>
      </c>
    </row>
    <row r="21" spans="1:29">
      <c r="A21" s="1">
        <v>4610</v>
      </c>
      <c r="B21" s="1" t="s">
        <v>20</v>
      </c>
      <c r="C21" s="3">
        <f t="shared" si="4"/>
        <v>56000</v>
      </c>
      <c r="D21" s="2">
        <f t="shared" si="4"/>
        <v>0</v>
      </c>
      <c r="E21" s="2">
        <f t="shared" si="5"/>
        <v>56000</v>
      </c>
      <c r="F21" s="9">
        <f>SUM(Hoved!F21,Bjølsenhallen!F21,Voldsløkka!F21,Allidrett!F21,VIA!F21,Fotball!F21,Fotballsenior!F21,Norwaycup!F21,Innebandy!F21,Landhockey!F21,Bandy!F21,Bryting!F21,Rugby!F21,Sykkel!F21)</f>
        <v>6000</v>
      </c>
      <c r="G21" s="1">
        <v>0</v>
      </c>
      <c r="H21" s="9">
        <f>SUM(Hoved!H21,Bjølsenhallen!H21,Voldsløkka!H21,Allidrett!H21,VIA!H21,Fotball!H21,Fotballsenior!H21,Norwaycup!H21,Innebandy!H21,Landhockey!H21,Bandy!H21,Bryting!H21,Rugby!H21,Sykkel!H21)</f>
        <v>8500</v>
      </c>
      <c r="I21" s="1">
        <v>0</v>
      </c>
      <c r="J21" s="9">
        <f>SUM(Hoved!J21,Bjølsenhallen!J21,Voldsløkka!J21,Allidrett!J21,VIA!J21,Fotball!J21,Fotballsenior!J21,Norwaycup!J21,Innebandy!J21,Landhockey!J21,Bandy!J21,Bryting!J21,Rugby!J21,Sykkel!J21)</f>
        <v>10500</v>
      </c>
      <c r="K21" s="1">
        <v>0</v>
      </c>
      <c r="L21" s="9">
        <f>SUM(Hoved!L21,Bjølsenhallen!L21,Voldsløkka!L21,Allidrett!L21,VIA!L21,Fotball!L21,Fotballsenior!L21,Norwaycup!L21,Innebandy!L21,Landhockey!L21,Bandy!L21,Bryting!L21,Rugby!L21,Sykkel!L21)</f>
        <v>2000</v>
      </c>
      <c r="M21" s="1">
        <v>0</v>
      </c>
      <c r="N21" s="9">
        <f>SUM(Hoved!N21,Bjølsenhallen!N21,Voldsløkka!N21,Allidrett!N21,VIA!N21,Fotball!N21,Fotballsenior!N21,Norwaycup!N21,Innebandy!N21,Landhockey!N21,Bandy!N21,Bryting!N21,Rugby!N21,Sykkel!N21)</f>
        <v>0</v>
      </c>
      <c r="O21" s="1">
        <v>0</v>
      </c>
      <c r="P21" s="9">
        <f>SUM(Hoved!P21,Bjølsenhallen!P21,Voldsløkka!P21,Allidrett!P21,VIA!P21,Fotball!P21,Fotballsenior!P21,Norwaycup!P21,Innebandy!P21,Landhockey!P21,Bandy!P21,Bryting!P21,Rugby!P21,Sykkel!P21)</f>
        <v>0</v>
      </c>
      <c r="Q21" s="1">
        <v>0</v>
      </c>
      <c r="R21" s="9">
        <f>SUM(Hoved!R21,Bjølsenhallen!R21,Voldsløkka!R21,Allidrett!R21,VIA!R21,Fotball!R21,Fotballsenior!R21,Norwaycup!R21,Innebandy!R21,Landhockey!R21,Bandy!R21,Bryting!R21,Rugby!R21,Sykkel!R21)</f>
        <v>0</v>
      </c>
      <c r="S21" s="1">
        <v>0</v>
      </c>
      <c r="T21" s="9">
        <f>SUM(Hoved!T21,Bjølsenhallen!T21,Voldsløkka!T21,Allidrett!T21,VIA!T21,Fotball!T21,Fotballsenior!T21,Norwaycup!T21,Innebandy!T21,Landhockey!T21,Bandy!T21,Bryting!T21,Rugby!T21,Sykkel!T21)</f>
        <v>6000</v>
      </c>
      <c r="U21" s="1">
        <v>0</v>
      </c>
      <c r="V21" s="9">
        <f>SUM(Hoved!V21,Bjølsenhallen!V21,Voldsløkka!V21,Allidrett!V21,VIA!V21,Fotball!V21,Fotballsenior!V21,Norwaycup!V21,Innebandy!V21,Landhockey!V21,Bandy!V21,Bryting!V21,Rugby!V21,Sykkel!V21)</f>
        <v>0</v>
      </c>
      <c r="W21" s="1">
        <v>0</v>
      </c>
      <c r="X21" s="9">
        <f>SUM(Hoved!X21,Bjølsenhallen!X21,Voldsløkka!X21,Allidrett!X21,VIA!X21,Fotball!X21,Fotballsenior!X21,Norwaycup!X21,Innebandy!X21,Landhockey!X21,Bandy!X21,Bryting!X21,Rugby!X21,Sykkel!X21)</f>
        <v>2500</v>
      </c>
      <c r="Y21" s="1">
        <v>0</v>
      </c>
      <c r="Z21" s="9">
        <f>SUM(Hoved!Z21,Bjølsenhallen!Z21,Voldsløkka!Z21,Allidrett!Z21,VIA!Z21,Fotball!Z21,Fotballsenior!Z21,Norwaycup!Z21,Innebandy!Z21,Landhockey!Z21,Bandy!Z21,Bryting!Z21,Rugby!Z21,Sykkel!Z21)</f>
        <v>11500</v>
      </c>
      <c r="AA21" s="1">
        <v>0</v>
      </c>
      <c r="AB21" s="9">
        <f>SUM(Hoved!AB21,Bjølsenhallen!AB21,Voldsløkka!AB21,Allidrett!AB21,VIA!AB21,Fotball!AB21,Fotballsenior!AB21,Norwaycup!AB21,Innebandy!AB21,Landhockey!AB21,Bandy!AB21,Bryting!AB21,Rugby!AB21,Sykkel!AB21)</f>
        <v>9000</v>
      </c>
      <c r="AC21" s="1">
        <v>0</v>
      </c>
    </row>
    <row r="22" spans="1:29">
      <c r="A22" s="1">
        <v>4620</v>
      </c>
      <c r="B22" s="1" t="s">
        <v>21</v>
      </c>
      <c r="C22" s="3">
        <f t="shared" si="4"/>
        <v>42000</v>
      </c>
      <c r="D22" s="2">
        <f t="shared" si="4"/>
        <v>0</v>
      </c>
      <c r="E22" s="2">
        <f t="shared" si="5"/>
        <v>42000</v>
      </c>
      <c r="F22" s="9">
        <f>SUM(Hoved!F22,Bjølsenhallen!F22,Voldsløkka!F22,Allidrett!F22,VIA!F22,Fotball!F22,Fotballsenior!F22,Norwaycup!F22,Innebandy!F22,Landhockey!F22,Bandy!F22,Bryting!F22,Rugby!F22,Sykkel!F22)</f>
        <v>5000</v>
      </c>
      <c r="G22" s="1">
        <v>0</v>
      </c>
      <c r="H22" s="9">
        <f>SUM(Hoved!H22,Bjølsenhallen!H22,Voldsløkka!H22,Allidrett!H22,VIA!H22,Fotball!H22,Fotballsenior!H22,Norwaycup!H22,Innebandy!H22,Landhockey!H22,Bandy!H22,Bryting!H22,Rugby!H22,Sykkel!H22)</f>
        <v>0</v>
      </c>
      <c r="I22" s="1">
        <v>0</v>
      </c>
      <c r="J22" s="9">
        <f>SUM(Hoved!J22,Bjølsenhallen!J22,Voldsløkka!J22,Allidrett!J22,VIA!J22,Fotball!J22,Fotballsenior!J22,Norwaycup!J22,Innebandy!J22,Landhockey!J22,Bandy!J22,Bryting!J22,Rugby!J22,Sykkel!J22)</f>
        <v>0</v>
      </c>
      <c r="K22" s="1">
        <v>0</v>
      </c>
      <c r="L22" s="9">
        <f>SUM(Hoved!L22,Bjølsenhallen!L22,Voldsløkka!L22,Allidrett!L22,VIA!L22,Fotball!L22,Fotballsenior!L22,Norwaycup!L22,Innebandy!L22,Landhockey!L22,Bandy!L22,Bryting!L22,Rugby!L22,Sykkel!L22)</f>
        <v>0</v>
      </c>
      <c r="M22" s="1">
        <v>0</v>
      </c>
      <c r="N22" s="9">
        <f>SUM(Hoved!N22,Bjølsenhallen!N22,Voldsløkka!N22,Allidrett!N22,VIA!N22,Fotball!N22,Fotballsenior!N22,Norwaycup!N22,Innebandy!N22,Landhockey!N22,Bandy!N22,Bryting!N22,Rugby!N22,Sykkel!N22)</f>
        <v>6000</v>
      </c>
      <c r="O22" s="1">
        <v>0</v>
      </c>
      <c r="P22" s="9">
        <f>SUM(Hoved!P22,Bjølsenhallen!P22,Voldsløkka!P22,Allidrett!P22,VIA!P22,Fotball!P22,Fotballsenior!P22,Norwaycup!P22,Innebandy!P22,Landhockey!P22,Bandy!P22,Bryting!P22,Rugby!P22,Sykkel!P22)</f>
        <v>0</v>
      </c>
      <c r="Q22" s="1">
        <v>0</v>
      </c>
      <c r="R22" s="9">
        <f>SUM(Hoved!R22,Bjølsenhallen!R22,Voldsløkka!R22,Allidrett!R22,VIA!R22,Fotball!R22,Fotballsenior!R22,Norwaycup!R22,Innebandy!R22,Landhockey!R22,Bandy!R22,Bryting!R22,Rugby!R22,Sykkel!R22)</f>
        <v>0</v>
      </c>
      <c r="S22" s="1">
        <v>0</v>
      </c>
      <c r="T22" s="9">
        <f>SUM(Hoved!T22,Bjølsenhallen!T22,Voldsløkka!T22,Allidrett!T22,VIA!T22,Fotball!T22,Fotballsenior!T22,Norwaycup!T22,Innebandy!T22,Landhockey!T22,Bandy!T22,Bryting!T22,Rugby!T22,Sykkel!T22)</f>
        <v>1000</v>
      </c>
      <c r="U22" s="1">
        <v>0</v>
      </c>
      <c r="V22" s="9">
        <f>SUM(Hoved!V22,Bjølsenhallen!V22,Voldsløkka!V22,Allidrett!V22,VIA!V22,Fotball!V22,Fotballsenior!V22,Norwaycup!V22,Innebandy!V22,Landhockey!V22,Bandy!V22,Bryting!V22,Rugby!V22,Sykkel!V22)</f>
        <v>25000</v>
      </c>
      <c r="W22" s="1">
        <v>0</v>
      </c>
      <c r="X22" s="9">
        <f>SUM(Hoved!X22,Bjølsenhallen!X22,Voldsløkka!X22,Allidrett!X22,VIA!X22,Fotball!X22,Fotballsenior!X22,Norwaycup!X22,Innebandy!X22,Landhockey!X22,Bandy!X22,Bryting!X22,Rugby!X22,Sykkel!X22)</f>
        <v>5000</v>
      </c>
      <c r="Y22" s="1">
        <v>0</v>
      </c>
      <c r="Z22" s="9">
        <f>SUM(Hoved!Z22,Bjølsenhallen!Z22,Voldsløkka!Z22,Allidrett!Z22,VIA!Z22,Fotball!Z22,Fotballsenior!Z22,Norwaycup!Z22,Innebandy!Z22,Landhockey!Z22,Bandy!Z22,Bryting!Z22,Rugby!Z22,Sykkel!Z22)</f>
        <v>0</v>
      </c>
      <c r="AA22" s="1">
        <v>0</v>
      </c>
      <c r="AB22" s="9">
        <f>SUM(Hoved!AB22,Bjølsenhallen!AB22,Voldsløkka!AB22,Allidrett!AB22,VIA!AB22,Fotball!AB22,Fotballsenior!AB22,Norwaycup!AB22,Innebandy!AB22,Landhockey!AB22,Bandy!AB22,Bryting!AB22,Rugby!AB22,Sykkel!AB22)</f>
        <v>0</v>
      </c>
      <c r="AC22" s="1">
        <v>0</v>
      </c>
    </row>
    <row r="23" spans="1:29">
      <c r="A23" s="1">
        <v>4625</v>
      </c>
      <c r="B23" s="1" t="s">
        <v>22</v>
      </c>
      <c r="C23" s="3">
        <f t="shared" si="4"/>
        <v>0</v>
      </c>
      <c r="D23" s="2">
        <f t="shared" si="4"/>
        <v>0</v>
      </c>
      <c r="E23" s="2">
        <f t="shared" si="5"/>
        <v>0</v>
      </c>
      <c r="F23" s="9">
        <f>SUM(Hoved!F23,Bjølsenhallen!F23,Voldsløkka!F23,Allidrett!F23,VIA!F23,Fotball!F23,Fotballsenior!F23,Norwaycup!F23,Innebandy!F23,Landhockey!F23,Bandy!F23,Bryting!F23,Rugby!F23,Sykkel!F23)</f>
        <v>0</v>
      </c>
      <c r="G23" s="1">
        <v>0</v>
      </c>
      <c r="H23" s="9">
        <f>SUM(Hoved!H23,Bjølsenhallen!H23,Voldsløkka!H23,Allidrett!H23,VIA!H23,Fotball!H23,Fotballsenior!H23,Norwaycup!H23,Innebandy!H23,Landhockey!H23,Bandy!H23,Bryting!H23,Rugby!H23,Sykkel!H23)</f>
        <v>0</v>
      </c>
      <c r="I23" s="1">
        <v>0</v>
      </c>
      <c r="J23" s="9">
        <f>SUM(Hoved!J23,Bjølsenhallen!J23,Voldsløkka!J23,Allidrett!J23,VIA!J23,Fotball!J23,Fotballsenior!J23,Norwaycup!J23,Innebandy!J23,Landhockey!J23,Bandy!J23,Bryting!J23,Rugby!J23,Sykkel!J23)</f>
        <v>0</v>
      </c>
      <c r="K23" s="1">
        <v>0</v>
      </c>
      <c r="L23" s="9">
        <f>SUM(Hoved!L23,Bjølsenhallen!L23,Voldsløkka!L23,Allidrett!L23,VIA!L23,Fotball!L23,Fotballsenior!L23,Norwaycup!L23,Innebandy!L23,Landhockey!L23,Bandy!L23,Bryting!L23,Rugby!L23,Sykkel!L23)</f>
        <v>0</v>
      </c>
      <c r="M23" s="1">
        <v>0</v>
      </c>
      <c r="N23" s="9">
        <f>SUM(Hoved!N23,Bjølsenhallen!N23,Voldsløkka!N23,Allidrett!N23,VIA!N23,Fotball!N23,Fotballsenior!N23,Norwaycup!N23,Innebandy!N23,Landhockey!N23,Bandy!N23,Bryting!N23,Rugby!N23,Sykkel!N23)</f>
        <v>0</v>
      </c>
      <c r="O23" s="1">
        <v>0</v>
      </c>
      <c r="P23" s="9">
        <f>SUM(Hoved!P23,Bjølsenhallen!P23,Voldsløkka!P23,Allidrett!P23,VIA!P23,Fotball!P23,Fotballsenior!P23,Norwaycup!P23,Innebandy!P23,Landhockey!P23,Bandy!P23,Bryting!P23,Rugby!P23,Sykkel!P23)</f>
        <v>0</v>
      </c>
      <c r="Q23" s="1">
        <v>0</v>
      </c>
      <c r="R23" s="9">
        <f>SUM(Hoved!R23,Bjølsenhallen!R23,Voldsløkka!R23,Allidrett!R23,VIA!R23,Fotball!R23,Fotballsenior!R23,Norwaycup!R23,Innebandy!R23,Landhockey!R23,Bandy!R23,Bryting!R23,Rugby!R23,Sykkel!R23)</f>
        <v>0</v>
      </c>
      <c r="S23" s="1">
        <v>0</v>
      </c>
      <c r="T23" s="9">
        <f>SUM(Hoved!T23,Bjølsenhallen!T23,Voldsløkka!T23,Allidrett!T23,VIA!T23,Fotball!T23,Fotballsenior!T23,Norwaycup!T23,Innebandy!T23,Landhockey!T23,Bandy!T23,Bryting!T23,Rugby!T23,Sykkel!T23)</f>
        <v>0</v>
      </c>
      <c r="U23" s="1">
        <v>0</v>
      </c>
      <c r="V23" s="9">
        <f>SUM(Hoved!V23,Bjølsenhallen!V23,Voldsløkka!V23,Allidrett!V23,VIA!V23,Fotball!V23,Fotballsenior!V23,Norwaycup!V23,Innebandy!V23,Landhockey!V23,Bandy!V23,Bryting!V23,Rugby!V23,Sykkel!V23)</f>
        <v>0</v>
      </c>
      <c r="W23" s="1">
        <v>0</v>
      </c>
      <c r="X23" s="9">
        <f>SUM(Hoved!X23,Bjølsenhallen!X23,Voldsløkka!X23,Allidrett!X23,VIA!X23,Fotball!X23,Fotballsenior!X23,Norwaycup!X23,Innebandy!X23,Landhockey!X23,Bandy!X23,Bryting!X23,Rugby!X23,Sykkel!X23)</f>
        <v>0</v>
      </c>
      <c r="Y23" s="1">
        <v>0</v>
      </c>
      <c r="Z23" s="9">
        <f>SUM(Hoved!Z23,Bjølsenhallen!Z23,Voldsløkka!Z23,Allidrett!Z23,VIA!Z23,Fotball!Z23,Fotballsenior!Z23,Norwaycup!Z23,Innebandy!Z23,Landhockey!Z23,Bandy!Z23,Bryting!Z23,Rugby!Z23,Sykkel!Z23)</f>
        <v>0</v>
      </c>
      <c r="AA23" s="1">
        <v>0</v>
      </c>
      <c r="AB23" s="9">
        <f>SUM(Hoved!AB23,Bjølsenhallen!AB23,Voldsløkka!AB23,Allidrett!AB23,VIA!AB23,Fotball!AB23,Fotballsenior!AB23,Norwaycup!AB23,Innebandy!AB23,Landhockey!AB23,Bandy!AB23,Bryting!AB23,Rugby!AB23,Sykkel!AB23)</f>
        <v>0</v>
      </c>
      <c r="AC23" s="1">
        <v>0</v>
      </c>
    </row>
    <row r="24" spans="1:29">
      <c r="A24" s="1">
        <v>4640</v>
      </c>
      <c r="B24" s="1" t="s">
        <v>23</v>
      </c>
      <c r="C24" s="3">
        <f t="shared" si="4"/>
        <v>110150</v>
      </c>
      <c r="D24" s="2">
        <f t="shared" si="4"/>
        <v>0</v>
      </c>
      <c r="E24" s="2">
        <f t="shared" si="5"/>
        <v>110150</v>
      </c>
      <c r="F24" s="9">
        <f>SUM(Hoved!F24,Bjølsenhallen!F24,Voldsløkka!F24,Allidrett!F24,VIA!F24,Fotball!F24,Fotballsenior!F24,Norwaycup!F24,Innebandy!F24,Landhockey!F24,Bandy!F24,Bryting!F24,Rugby!F24,Sykkel!F24)</f>
        <v>5000</v>
      </c>
      <c r="G24" s="1">
        <v>0</v>
      </c>
      <c r="H24" s="9">
        <f>SUM(Hoved!H24,Bjølsenhallen!H24,Voldsløkka!H24,Allidrett!H24,VIA!H24,Fotball!H24,Fotballsenior!H24,Norwaycup!H24,Innebandy!H24,Landhockey!H24,Bandy!H24,Bryting!H24,Rugby!H24,Sykkel!H24)</f>
        <v>15000</v>
      </c>
      <c r="I24" s="1">
        <v>0</v>
      </c>
      <c r="J24" s="9">
        <f>SUM(Hoved!J24,Bjølsenhallen!J24,Voldsløkka!J24,Allidrett!J24,VIA!J24,Fotball!J24,Fotballsenior!J24,Norwaycup!J24,Innebandy!J24,Landhockey!J24,Bandy!J24,Bryting!J24,Rugby!J24,Sykkel!J24)</f>
        <v>30150</v>
      </c>
      <c r="K24" s="1">
        <v>0</v>
      </c>
      <c r="L24" s="9">
        <f>SUM(Hoved!L24,Bjølsenhallen!L24,Voldsløkka!L24,Allidrett!L24,VIA!L24,Fotball!L24,Fotballsenior!L24,Norwaycup!L24,Innebandy!L24,Landhockey!L24,Bandy!L24,Bryting!L24,Rugby!L24,Sykkel!L24)</f>
        <v>15000</v>
      </c>
      <c r="M24" s="1">
        <v>0</v>
      </c>
      <c r="N24" s="9">
        <f>SUM(Hoved!N24,Bjølsenhallen!N24,Voldsløkka!N24,Allidrett!N24,VIA!N24,Fotball!N24,Fotballsenior!N24,Norwaycup!N24,Innebandy!N24,Landhockey!N24,Bandy!N24,Bryting!N24,Rugby!N24,Sykkel!N24)</f>
        <v>26000</v>
      </c>
      <c r="O24" s="1">
        <v>0</v>
      </c>
      <c r="P24" s="9">
        <f>SUM(Hoved!P24,Bjølsenhallen!P24,Voldsløkka!P24,Allidrett!P24,VIA!P24,Fotball!P24,Fotballsenior!P24,Norwaycup!P24,Innebandy!P24,Landhockey!P24,Bandy!P24,Bryting!P24,Rugby!P24,Sykkel!P24)</f>
        <v>0</v>
      </c>
      <c r="Q24" s="1">
        <v>0</v>
      </c>
      <c r="R24" s="9">
        <f>SUM(Hoved!R24,Bjølsenhallen!R24,Voldsløkka!R24,Allidrett!R24,VIA!R24,Fotball!R24,Fotballsenior!R24,Norwaycup!R24,Innebandy!R24,Landhockey!R24,Bandy!R24,Bryting!R24,Rugby!R24,Sykkel!R24)</f>
        <v>0</v>
      </c>
      <c r="S24" s="1">
        <v>0</v>
      </c>
      <c r="T24" s="9">
        <f>SUM(Hoved!T24,Bjølsenhallen!T24,Voldsløkka!T24,Allidrett!T24,VIA!T24,Fotball!T24,Fotballsenior!T24,Norwaycup!T24,Innebandy!T24,Landhockey!T24,Bandy!T24,Bryting!T24,Rugby!T24,Sykkel!T24)</f>
        <v>13000</v>
      </c>
      <c r="U24" s="1">
        <v>0</v>
      </c>
      <c r="V24" s="9">
        <f>SUM(Hoved!V24,Bjølsenhallen!V24,Voldsløkka!V24,Allidrett!V24,VIA!V24,Fotball!V24,Fotballsenior!V24,Norwaycup!V24,Innebandy!V24,Landhockey!V24,Bandy!V24,Bryting!V24,Rugby!V24,Sykkel!V24)</f>
        <v>6000</v>
      </c>
      <c r="W24" s="1">
        <v>0</v>
      </c>
      <c r="X24" s="9">
        <f>SUM(Hoved!X24,Bjølsenhallen!X24,Voldsløkka!X24,Allidrett!X24,VIA!X24,Fotball!X24,Fotballsenior!X24,Norwaycup!X24,Innebandy!X24,Landhockey!X24,Bandy!X24,Bryting!X24,Rugby!X24,Sykkel!X24)</f>
        <v>0</v>
      </c>
      <c r="Y24" s="1">
        <v>0</v>
      </c>
      <c r="Z24" s="9">
        <f>SUM(Hoved!Z24,Bjølsenhallen!Z24,Voldsløkka!Z24,Allidrett!Z24,VIA!Z24,Fotball!Z24,Fotballsenior!Z24,Norwaycup!Z24,Innebandy!Z24,Landhockey!Z24,Bandy!Z24,Bryting!Z24,Rugby!Z24,Sykkel!Z24)</f>
        <v>0</v>
      </c>
      <c r="AA24" s="1">
        <v>0</v>
      </c>
      <c r="AB24" s="9">
        <f>SUM(Hoved!AB24,Bjølsenhallen!AB24,Voldsløkka!AB24,Allidrett!AB24,VIA!AB24,Fotball!AB24,Fotballsenior!AB24,Norwaycup!AB24,Innebandy!AB24,Landhockey!AB24,Bandy!AB24,Bryting!AB24,Rugby!AB24,Sykkel!AB24)</f>
        <v>0</v>
      </c>
      <c r="AC24" s="1">
        <v>0</v>
      </c>
    </row>
    <row r="25" spans="1:29">
      <c r="A25" s="1">
        <v>5000</v>
      </c>
      <c r="B25" s="1" t="s">
        <v>24</v>
      </c>
      <c r="C25" s="3">
        <f t="shared" si="4"/>
        <v>722599.99999999988</v>
      </c>
      <c r="D25" s="2">
        <f t="shared" si="4"/>
        <v>0</v>
      </c>
      <c r="E25" s="2">
        <f t="shared" si="5"/>
        <v>722599.99999999988</v>
      </c>
      <c r="F25" s="9">
        <f>SUM(Hoved!F25,Bjølsenhallen!F25,Voldsløkka!F25,Allidrett!F25,VIA!F25,Fotball!F25,Fotballsenior!F25,Norwaycup!F25,Innebandy!F25,Landhockey!F25,Bandy!F25,Bryting!F25,Rugby!F25,Sykkel!F25)</f>
        <v>60216.666666666664</v>
      </c>
      <c r="G25" s="1">
        <v>0</v>
      </c>
      <c r="H25" s="9">
        <f>SUM(Hoved!H25,Bjølsenhallen!H25,Voldsløkka!H25,Allidrett!H25,VIA!H25,Fotball!H25,Fotballsenior!H25,Norwaycup!H25,Innebandy!H25,Landhockey!H25,Bandy!H25,Bryting!H25,Rugby!H25,Sykkel!H25)</f>
        <v>60216.666666666664</v>
      </c>
      <c r="I25" s="1">
        <v>0</v>
      </c>
      <c r="J25" s="9">
        <f>SUM(Hoved!J25,Bjølsenhallen!J25,Voldsløkka!J25,Allidrett!J25,VIA!J25,Fotball!J25,Fotballsenior!J25,Norwaycup!J25,Innebandy!J25,Landhockey!J25,Bandy!J25,Bryting!J25,Rugby!J25,Sykkel!J25)</f>
        <v>60216.666666666664</v>
      </c>
      <c r="K25" s="1">
        <v>0</v>
      </c>
      <c r="L25" s="9">
        <f>SUM(Hoved!L25,Bjølsenhallen!L25,Voldsløkka!L25,Allidrett!L25,VIA!L25,Fotball!L25,Fotballsenior!L25,Norwaycup!L25,Innebandy!L25,Landhockey!L25,Bandy!L25,Bryting!L25,Rugby!L25,Sykkel!L25)</f>
        <v>60216.666666666664</v>
      </c>
      <c r="M25" s="1">
        <v>0</v>
      </c>
      <c r="N25" s="9">
        <f>SUM(Hoved!N25,Bjølsenhallen!N25,Voldsløkka!N25,Allidrett!N25,VIA!N25,Fotball!N25,Fotballsenior!N25,Norwaycup!N25,Innebandy!N25,Landhockey!N25,Bandy!N25,Bryting!N25,Rugby!N25,Sykkel!N25)</f>
        <v>60216.666666666664</v>
      </c>
      <c r="O25" s="1">
        <v>0</v>
      </c>
      <c r="P25" s="9">
        <f>SUM(Hoved!P25,Bjølsenhallen!P25,Voldsløkka!P25,Allidrett!P25,VIA!P25,Fotball!P25,Fotballsenior!P25,Norwaycup!P25,Innebandy!P25,Landhockey!P25,Bandy!P25,Bryting!P25,Rugby!P25,Sykkel!P25)</f>
        <v>60216.666666666664</v>
      </c>
      <c r="Q25" s="24">
        <v>0</v>
      </c>
      <c r="R25" s="9">
        <f>SUM(Hoved!R25,Bjølsenhallen!R25,Voldsløkka!R25,Allidrett!R25,VIA!R25,Fotball!R25,Fotballsenior!R25,Norwaycup!R25,Innebandy!R25,Landhockey!R25,Bandy!R25,Bryting!R25,Rugby!R25,Sykkel!R25)</f>
        <v>60216.666666666664</v>
      </c>
      <c r="S25" s="24">
        <v>0</v>
      </c>
      <c r="T25" s="9">
        <f>SUM(Hoved!T25,Bjølsenhallen!T25,Voldsløkka!T25,Allidrett!T25,VIA!T25,Fotball!T25,Fotballsenior!T25,Norwaycup!T25,Innebandy!T25,Landhockey!T25,Bandy!T25,Bryting!T25,Rugby!T25,Sykkel!T25)</f>
        <v>60216.666666666664</v>
      </c>
      <c r="U25" s="24">
        <v>0</v>
      </c>
      <c r="V25" s="9">
        <f>SUM(Hoved!V25,Bjølsenhallen!V25,Voldsløkka!V25,Allidrett!V25,VIA!V25,Fotball!V25,Fotballsenior!V25,Norwaycup!V25,Innebandy!V25,Landhockey!V25,Bandy!V25,Bryting!V25,Rugby!V25,Sykkel!V25)</f>
        <v>60216.666666666664</v>
      </c>
      <c r="W25" s="24">
        <v>0</v>
      </c>
      <c r="X25" s="9">
        <f>SUM(Hoved!X25,Bjølsenhallen!X25,Voldsløkka!X25,Allidrett!X25,VIA!X25,Fotball!X25,Fotballsenior!X25,Norwaycup!X25,Innebandy!X25,Landhockey!X25,Bandy!X25,Bryting!X25,Rugby!X25,Sykkel!X25)</f>
        <v>60216.666666666664</v>
      </c>
      <c r="Y25" s="1">
        <v>0</v>
      </c>
      <c r="Z25" s="9">
        <f>SUM(Hoved!Z25,Bjølsenhallen!Z25,Voldsløkka!Z25,Allidrett!Z25,VIA!Z25,Fotball!Z25,Fotballsenior!Z25,Norwaycup!Z25,Innebandy!Z25,Landhockey!Z25,Bandy!Z25,Bryting!Z25,Rugby!Z25,Sykkel!Z25)</f>
        <v>60216.666666666664</v>
      </c>
      <c r="AA25" s="1">
        <v>0</v>
      </c>
      <c r="AB25" s="9">
        <f>SUM(Hoved!AB25,Bjølsenhallen!AB25,Voldsløkka!AB25,Allidrett!AB25,VIA!AB25,Fotball!AB25,Fotballsenior!AB25,Norwaycup!AB25,Innebandy!AB25,Landhockey!AB25,Bandy!AB25,Bryting!AB25,Rugby!AB25,Sykkel!AB25)</f>
        <v>60216.666666666664</v>
      </c>
      <c r="AC25" s="24">
        <v>0</v>
      </c>
    </row>
    <row r="26" spans="1:29">
      <c r="A26" s="1">
        <v>5010</v>
      </c>
      <c r="B26" s="1" t="s">
        <v>25</v>
      </c>
      <c r="C26" s="3">
        <f t="shared" si="4"/>
        <v>643000.00000000012</v>
      </c>
      <c r="D26" s="2">
        <f t="shared" si="4"/>
        <v>0</v>
      </c>
      <c r="E26" s="2">
        <f t="shared" si="5"/>
        <v>643000.00000000012</v>
      </c>
      <c r="F26" s="9">
        <f>SUM(Hoved!F26,Bjølsenhallen!F26,Voldsløkka!F26,Allidrett!F26,VIA!F26,Fotball!F26,Fotballsenior!F26,Norwaycup!F26,Innebandy!F26,Landhockey!F26,Bandy!F26,Bryting!F26,Rugby!F26,Sykkel!F26)</f>
        <v>16816.666666666668</v>
      </c>
      <c r="G26" s="1">
        <v>0</v>
      </c>
      <c r="H26" s="9">
        <f>SUM(Hoved!H26,Bjølsenhallen!H26,Voldsløkka!H26,Allidrett!H26,VIA!H26,Fotball!H26,Fotballsenior!H26,Norwaycup!H26,Innebandy!H26,Landhockey!H26,Bandy!H26,Bryting!H26,Rugby!H26,Sykkel!H26)</f>
        <v>26816.666666666668</v>
      </c>
      <c r="I26" s="24">
        <v>0</v>
      </c>
      <c r="J26" s="9">
        <f>SUM(Hoved!J26,Bjølsenhallen!J26,Voldsløkka!J26,Allidrett!J26,VIA!J26,Fotball!J26,Fotballsenior!J26,Norwaycup!J26,Innebandy!J26,Landhockey!J26,Bandy!J26,Bryting!J26,Rugby!J26,Sykkel!J26)</f>
        <v>35816.666666666672</v>
      </c>
      <c r="K26" s="24">
        <v>0</v>
      </c>
      <c r="L26" s="9">
        <f>SUM(Hoved!L26,Bjølsenhallen!L26,Voldsløkka!L26,Allidrett!L26,VIA!L26,Fotball!L26,Fotballsenior!L26,Norwaycup!L26,Innebandy!L26,Landhockey!L26,Bandy!L26,Bryting!L26,Rugby!L26,Sykkel!L26)</f>
        <v>14816.666666666668</v>
      </c>
      <c r="M26" s="24">
        <v>0</v>
      </c>
      <c r="N26" s="9">
        <f>SUM(Hoved!N26,Bjølsenhallen!N26,Voldsløkka!N26,Allidrett!N26,VIA!N26,Fotball!N26,Fotballsenior!N26,Norwaycup!N26,Innebandy!N26,Landhockey!N26,Bandy!N26,Bryting!N26,Rugby!N26,Sykkel!N26)</f>
        <v>143416.66666666669</v>
      </c>
      <c r="O26" s="24">
        <v>0</v>
      </c>
      <c r="P26" s="9">
        <f>SUM(Hoved!P26,Bjølsenhallen!P26,Voldsløkka!P26,Allidrett!P26,VIA!P26,Fotball!P26,Fotballsenior!P26,Norwaycup!P26,Innebandy!P26,Landhockey!P26,Bandy!P26,Bryting!P26,Rugby!P26,Sykkel!P26)</f>
        <v>68816.666666666672</v>
      </c>
      <c r="Q26" s="24">
        <v>0</v>
      </c>
      <c r="R26" s="9">
        <f>SUM(Hoved!R26,Bjølsenhallen!R26,Voldsløkka!R26,Allidrett!R26,VIA!R26,Fotball!R26,Fotballsenior!R26,Norwaycup!R26,Innebandy!R26,Landhockey!R26,Bandy!R26,Bryting!R26,Rugby!R26,Sykkel!R26)</f>
        <v>12816.666666666668</v>
      </c>
      <c r="S26" s="24">
        <v>0</v>
      </c>
      <c r="T26" s="9">
        <f>SUM(Hoved!T26,Bjølsenhallen!T26,Voldsløkka!T26,Allidrett!T26,VIA!T26,Fotball!T26,Fotballsenior!T26,Norwaycup!T26,Innebandy!T26,Landhockey!T26,Bandy!T26,Bryting!T26,Rugby!T26,Sykkel!T26)</f>
        <v>14816.666666666668</v>
      </c>
      <c r="U26" s="24">
        <v>0</v>
      </c>
      <c r="V26" s="9">
        <f>SUM(Hoved!V26,Bjølsenhallen!V26,Voldsløkka!V26,Allidrett!V26,VIA!V26,Fotball!V26,Fotballsenior!V26,Norwaycup!V26,Innebandy!V26,Landhockey!V26,Bandy!V26,Bryting!V26,Rugby!V26,Sykkel!V26)</f>
        <v>49816.666666666672</v>
      </c>
      <c r="W26" s="24">
        <v>0</v>
      </c>
      <c r="X26" s="9">
        <f>SUM(Hoved!X26,Bjølsenhallen!X26,Voldsløkka!X26,Allidrett!X26,VIA!X26,Fotball!X26,Fotballsenior!X26,Norwaycup!X26,Innebandy!X26,Landhockey!X26,Bandy!X26,Bryting!X26,Rugby!X26,Sykkel!X26)</f>
        <v>69316.666666666672</v>
      </c>
      <c r="Y26" s="24">
        <v>0</v>
      </c>
      <c r="Z26" s="9">
        <f>SUM(Hoved!Z26,Bjølsenhallen!Z26,Voldsløkka!Z26,Allidrett!Z26,VIA!Z26,Fotball!Z26,Fotballsenior!Z26,Norwaycup!Z26,Innebandy!Z26,Landhockey!Z26,Bandy!Z26,Bryting!Z26,Rugby!Z26,Sykkel!Z26)</f>
        <v>172916.66666666666</v>
      </c>
      <c r="AA26" s="24">
        <v>0</v>
      </c>
      <c r="AB26" s="9">
        <f>SUM(Hoved!AB26,Bjølsenhallen!AB26,Voldsløkka!AB26,Allidrett!AB26,VIA!AB26,Fotball!AB26,Fotballsenior!AB26,Norwaycup!AB26,Innebandy!AB26,Landhockey!AB26,Bandy!AB26,Bryting!AB26,Rugby!AB26,Sykkel!AB26)</f>
        <v>16816.666666666668</v>
      </c>
      <c r="AC26" s="24">
        <v>0</v>
      </c>
    </row>
    <row r="27" spans="1:29">
      <c r="A27" s="19">
        <v>5180</v>
      </c>
      <c r="B27" s="20" t="s">
        <v>191</v>
      </c>
      <c r="C27" s="3">
        <f t="shared" si="4"/>
        <v>95951.999999999985</v>
      </c>
      <c r="D27" s="2">
        <f t="shared" si="4"/>
        <v>0</v>
      </c>
      <c r="E27" s="2">
        <f t="shared" si="5"/>
        <v>95951.999999999985</v>
      </c>
      <c r="F27" s="9">
        <f>SUM(Hoved!F27,Bjølsenhallen!F27,Voldsløkka!F27,Allidrett!F27,VIA!F27,Fotball!F27,Fotballsenior!F27,Norwaycup!F27,Innebandy!F27,Landhockey!F27,Bandy!F27,Bryting!F27,Rugby!F27,Sykkel!F27)</f>
        <v>0</v>
      </c>
      <c r="G27" s="24">
        <v>0</v>
      </c>
      <c r="H27" s="9">
        <f>SUM(Hoved!H27,Bjølsenhallen!H27,Voldsløkka!H27,Allidrett!H27,VIA!H27,Fotball!H27,Fotballsenior!H27,Norwaycup!H27,Innebandy!H27,Landhockey!H27,Bandy!H27,Bryting!H27,Rugby!H27,Sykkel!H27)</f>
        <v>0</v>
      </c>
      <c r="I27" s="24">
        <v>0</v>
      </c>
      <c r="J27" s="9">
        <f>SUM(Hoved!J27,Bjølsenhallen!J27,Voldsløkka!J27,Allidrett!J27,VIA!J27,Fotball!J27,Fotballsenior!J27,Norwaycup!J27,Innebandy!J27,Landhockey!J27,Bandy!J27,Bryting!J27,Rugby!J27,Sykkel!J27)</f>
        <v>0</v>
      </c>
      <c r="K27" s="24">
        <v>0</v>
      </c>
      <c r="L27" s="9">
        <f>SUM(Hoved!L27,Bjølsenhallen!L27,Voldsløkka!L27,Allidrett!L27,VIA!L27,Fotball!L27,Fotballsenior!L27,Norwaycup!L27,Innebandy!L27,Landhockey!L27,Bandy!L27,Bryting!L27,Rugby!L27,Sykkel!L27)</f>
        <v>0</v>
      </c>
      <c r="M27" s="24">
        <v>0</v>
      </c>
      <c r="N27" s="9">
        <f>SUM(Hoved!N27,Bjølsenhallen!N27,Voldsløkka!N27,Allidrett!N27,VIA!N27,Fotball!N27,Fotballsenior!N27,Norwaycup!N27,Innebandy!N27,Landhockey!N27,Bandy!N27,Bryting!N27,Rugby!N27,Sykkel!N27)</f>
        <v>0</v>
      </c>
      <c r="O27" s="24">
        <v>0</v>
      </c>
      <c r="P27" s="9">
        <f>SUM(Hoved!P27,Bjølsenhallen!P27,Voldsløkka!P27,Allidrett!P27,VIA!P27,Fotball!P27,Fotballsenior!P27,Norwaycup!P27,Innebandy!P27,Landhockey!P27,Bandy!P27,Bryting!P27,Rugby!P27,Sykkel!P27)</f>
        <v>0</v>
      </c>
      <c r="Q27" s="24">
        <v>0</v>
      </c>
      <c r="R27" s="9">
        <f>SUM(Hoved!R27,Bjølsenhallen!R27,Voldsløkka!R27,Allidrett!R27,VIA!R27,Fotball!R27,Fotballsenior!R27,Norwaycup!R27,Innebandy!R27,Landhockey!R27,Bandy!R27,Bryting!R27,Rugby!R27,Sykkel!R27)</f>
        <v>95951.999999999985</v>
      </c>
      <c r="S27" s="24">
        <v>0</v>
      </c>
      <c r="T27" s="9">
        <f>SUM(Hoved!T27,Bjølsenhallen!T27,Voldsløkka!T27,Allidrett!T27,VIA!T27,Fotball!T27,Fotballsenior!T27,Norwaycup!T27,Innebandy!T27,Landhockey!T27,Bandy!T27,Bryting!T27,Rugby!T27,Sykkel!T27)</f>
        <v>0</v>
      </c>
      <c r="U27" s="24">
        <v>0</v>
      </c>
      <c r="V27" s="9">
        <f>SUM(Hoved!V27,Bjølsenhallen!V27,Voldsløkka!V27,Allidrett!V27,VIA!V27,Fotball!V27,Fotballsenior!V27,Norwaycup!V27,Innebandy!V27,Landhockey!V27,Bandy!V27,Bryting!V27,Rugby!V27,Sykkel!V27)</f>
        <v>0</v>
      </c>
      <c r="W27" s="24">
        <v>0</v>
      </c>
      <c r="X27" s="9">
        <f>SUM(Hoved!X27,Bjølsenhallen!X27,Voldsløkka!X27,Allidrett!X27,VIA!X27,Fotball!X27,Fotballsenior!X27,Norwaycup!X27,Innebandy!X27,Landhockey!X27,Bandy!X27,Bryting!X27,Rugby!X27,Sykkel!X27)</f>
        <v>0</v>
      </c>
      <c r="Y27" s="24">
        <v>0</v>
      </c>
      <c r="Z27" s="9">
        <f>SUM(Hoved!Z27,Bjølsenhallen!Z27,Voldsløkka!Z27,Allidrett!Z27,VIA!Z27,Fotball!Z27,Fotballsenior!Z27,Norwaycup!Z27,Innebandy!Z27,Landhockey!Z27,Bandy!Z27,Bryting!Z27,Rugby!Z27,Sykkel!Z27)</f>
        <v>0</v>
      </c>
      <c r="AA27" s="24">
        <v>0</v>
      </c>
      <c r="AB27" s="9">
        <f>SUM(Hoved!AB27,Bjølsenhallen!AB27,Voldsløkka!AB27,Allidrett!AB27,VIA!AB27,Fotball!AB27,Fotballsenior!AB27,Norwaycup!AB27,Innebandy!AB27,Landhockey!AB27,Bandy!AB27,Bryting!AB27,Rugby!AB27,Sykkel!AB27)</f>
        <v>0</v>
      </c>
      <c r="AC27" s="24">
        <v>0</v>
      </c>
    </row>
    <row r="28" spans="1:29">
      <c r="A28" s="1">
        <v>5330</v>
      </c>
      <c r="B28" s="1" t="s">
        <v>26</v>
      </c>
      <c r="C28" s="3">
        <f t="shared" si="4"/>
        <v>0</v>
      </c>
      <c r="D28" s="2">
        <f t="shared" si="4"/>
        <v>0</v>
      </c>
      <c r="E28" s="2">
        <f t="shared" si="5"/>
        <v>0</v>
      </c>
      <c r="F28" s="9">
        <f>SUM(Hoved!F28,Bjølsenhallen!F28,Voldsløkka!F28,Allidrett!F28,VIA!F28,Fotball!F28,Fotballsenior!F28,Norwaycup!F28,Innebandy!F28,Landhockey!F28,Bandy!F28,Bryting!F28,Rugby!F28,Sykkel!F28)</f>
        <v>0</v>
      </c>
      <c r="G28" s="24">
        <v>0</v>
      </c>
      <c r="H28" s="9">
        <f>SUM(Hoved!H28,Bjølsenhallen!H28,Voldsløkka!H28,Allidrett!H28,VIA!H28,Fotball!H28,Fotballsenior!H28,Norwaycup!H28,Innebandy!H28,Landhockey!H28,Bandy!H28,Bryting!H28,Rugby!H28,Sykkel!H28)</f>
        <v>0</v>
      </c>
      <c r="I28" s="24">
        <v>0</v>
      </c>
      <c r="J28" s="9">
        <f>SUM(Hoved!J28,Bjølsenhallen!J28,Voldsløkka!J28,Allidrett!J28,VIA!J28,Fotball!J28,Fotballsenior!J28,Norwaycup!J28,Innebandy!J28,Landhockey!J28,Bandy!J28,Bryting!J28,Rugby!J28,Sykkel!J28)</f>
        <v>0</v>
      </c>
      <c r="K28" s="24">
        <v>0</v>
      </c>
      <c r="L28" s="9">
        <f>SUM(Hoved!L28,Bjølsenhallen!L28,Voldsløkka!L28,Allidrett!L28,VIA!L28,Fotball!L28,Fotballsenior!L28,Norwaycup!L28,Innebandy!L28,Landhockey!L28,Bandy!L28,Bryting!L28,Rugby!L28,Sykkel!L28)</f>
        <v>0</v>
      </c>
      <c r="M28" s="24">
        <v>0</v>
      </c>
      <c r="N28" s="9">
        <f>SUM(Hoved!N28,Bjølsenhallen!N28,Voldsløkka!N28,Allidrett!N28,VIA!N28,Fotball!N28,Fotballsenior!N28,Norwaycup!N28,Innebandy!N28,Landhockey!N28,Bandy!N28,Bryting!N28,Rugby!N28,Sykkel!N28)</f>
        <v>0</v>
      </c>
      <c r="O28" s="24">
        <v>0</v>
      </c>
      <c r="P28" s="9">
        <f>SUM(Hoved!P28,Bjølsenhallen!P28,Voldsløkka!P28,Allidrett!P28,VIA!P28,Fotball!P28,Fotballsenior!P28,Norwaycup!P28,Innebandy!P28,Landhockey!P28,Bandy!P28,Bryting!P28,Rugby!P28,Sykkel!P28)</f>
        <v>0</v>
      </c>
      <c r="Q28" s="24">
        <v>0</v>
      </c>
      <c r="R28" s="9">
        <f>SUM(Hoved!R28,Bjølsenhallen!R28,Voldsløkka!R28,Allidrett!R28,VIA!R28,Fotball!R28,Fotballsenior!R28,Norwaycup!R28,Innebandy!R28,Landhockey!R28,Bandy!R28,Bryting!R28,Rugby!R28,Sykkel!R28)</f>
        <v>0</v>
      </c>
      <c r="S28" s="24">
        <v>0</v>
      </c>
      <c r="T28" s="9">
        <f>SUM(Hoved!T28,Bjølsenhallen!T28,Voldsløkka!T28,Allidrett!T28,VIA!T28,Fotball!T28,Fotballsenior!T28,Norwaycup!T28,Innebandy!T28,Landhockey!T28,Bandy!T28,Bryting!T28,Rugby!T28,Sykkel!T28)</f>
        <v>0</v>
      </c>
      <c r="U28" s="24">
        <v>0</v>
      </c>
      <c r="V28" s="9">
        <f>SUM(Hoved!V28,Bjølsenhallen!V28,Voldsløkka!V28,Allidrett!V28,VIA!V28,Fotball!V28,Fotballsenior!V28,Norwaycup!V28,Innebandy!V28,Landhockey!V28,Bandy!V28,Bryting!V28,Rugby!V28,Sykkel!V28)</f>
        <v>0</v>
      </c>
      <c r="W28" s="24">
        <v>0</v>
      </c>
      <c r="X28" s="9">
        <f>SUM(Hoved!X28,Bjølsenhallen!X28,Voldsløkka!X28,Allidrett!X28,VIA!X28,Fotball!X28,Fotballsenior!X28,Norwaycup!X28,Innebandy!X28,Landhockey!X28,Bandy!X28,Bryting!X28,Rugby!X28,Sykkel!X28)</f>
        <v>0</v>
      </c>
      <c r="Y28" s="24">
        <v>0</v>
      </c>
      <c r="Z28" s="9">
        <f>SUM(Hoved!Z28,Bjølsenhallen!Z28,Voldsløkka!Z28,Allidrett!Z28,VIA!Z28,Fotball!Z28,Fotballsenior!Z28,Norwaycup!Z28,Innebandy!Z28,Landhockey!Z28,Bandy!Z28,Bryting!Z28,Rugby!Z28,Sykkel!Z28)</f>
        <v>0</v>
      </c>
      <c r="AA28" s="24">
        <v>0</v>
      </c>
      <c r="AB28" s="9">
        <f>SUM(Hoved!AB28,Bjølsenhallen!AB28,Voldsløkka!AB28,Allidrett!AB28,VIA!AB28,Fotball!AB28,Fotballsenior!AB28,Norwaycup!AB28,Innebandy!AB28,Landhockey!AB28,Bandy!AB28,Bryting!AB28,Rugby!AB28,Sykkel!AB28)</f>
        <v>0</v>
      </c>
      <c r="AC28" s="24">
        <v>0</v>
      </c>
    </row>
    <row r="29" spans="1:29">
      <c r="A29" s="1">
        <v>5400</v>
      </c>
      <c r="B29" s="1" t="s">
        <v>196</v>
      </c>
      <c r="C29" s="3">
        <f t="shared" si="4"/>
        <v>192831.59999999998</v>
      </c>
      <c r="D29" s="2">
        <f t="shared" si="4"/>
        <v>0</v>
      </c>
      <c r="E29" s="2">
        <f t="shared" si="5"/>
        <v>192831.59999999998</v>
      </c>
      <c r="F29" s="9">
        <f>SUM(Hoved!F29,Bjølsenhallen!F29,Voldsløkka!F29,Allidrett!F29,VIA!F29,Fotball!F29,Fotballsenior!F29,Norwaycup!F29,Innebandy!F29,Landhockey!F29,Bandy!F29,Bryting!F29,Rugby!F29,Sykkel!F29)</f>
        <v>43733.5</v>
      </c>
      <c r="G29" s="24">
        <v>0</v>
      </c>
      <c r="H29" s="9">
        <f>SUM(Hoved!H29,Bjølsenhallen!H29,Voldsløkka!H29,Allidrett!H29,VIA!H29,Fotball!H29,Fotballsenior!H29,Norwaycup!H29,Innebandy!H29,Landhockey!H29,Bandy!H29,Bryting!H29,Rugby!H29,Sykkel!H29)</f>
        <v>0</v>
      </c>
      <c r="I29" s="24">
        <v>0</v>
      </c>
      <c r="J29" s="9">
        <f>SUM(Hoved!J29,Bjølsenhallen!J29,Voldsløkka!J29,Allidrett!J29,VIA!J29,Fotball!J29,Fotballsenior!J29,Norwaycup!J29,Innebandy!J29,Landhockey!J29,Bandy!J29,Bryting!J29,Rugby!J29,Sykkel!J29)</f>
        <v>23133.399999999998</v>
      </c>
      <c r="K29" s="24">
        <v>0</v>
      </c>
      <c r="L29" s="9">
        <f>SUM(Hoved!L29,Bjølsenhallen!L29,Voldsløkka!L29,Allidrett!L29,VIA!L29,Fotball!L29,Fotballsenior!L29,Norwaycup!L29,Innebandy!L29,Landhockey!L29,Bandy!L29,Bryting!L29,Rugby!L29,Sykkel!L29)</f>
        <v>0</v>
      </c>
      <c r="M29" s="24">
        <v>0</v>
      </c>
      <c r="N29" s="9">
        <f>SUM(Hoved!N29,Bjølsenhallen!N29,Voldsløkka!N29,Allidrett!N29,VIA!N29,Fotball!N29,Fotballsenior!N29,Norwaycup!N29,Innebandy!N29,Landhockey!N29,Bandy!N29,Bryting!N29,Rugby!N29,Sykkel!N29)</f>
        <v>24120.399999999998</v>
      </c>
      <c r="O29" s="24">
        <v>0</v>
      </c>
      <c r="P29" s="9">
        <f>SUM(Hoved!P29,Bjølsenhallen!P29,Voldsløkka!P29,Allidrett!P29,VIA!P29,Fotball!P29,Fotballsenior!P29,Norwaycup!P29,Innebandy!P29,Landhockey!P29,Bandy!P29,Bryting!P29,Rugby!P29,Sykkel!P29)</f>
        <v>0</v>
      </c>
      <c r="Q29" s="24">
        <v>0</v>
      </c>
      <c r="R29" s="9">
        <f>SUM(Hoved!R29,Bjølsenhallen!R29,Voldsløkka!R29,Allidrett!R29,VIA!R29,Fotball!R29,Fotballsenior!R29,Norwaycup!R29,Innebandy!R29,Landhockey!R29,Bandy!R29,Bryting!R29,Rugby!R29,Sykkel!R29)</f>
        <v>46906</v>
      </c>
      <c r="S29" s="24">
        <v>0</v>
      </c>
      <c r="T29" s="9">
        <f>SUM(Hoved!T29,Bjølsenhallen!T29,Voldsløkka!T29,Allidrett!T29,VIA!T29,Fotball!T29,Fotballsenior!T29,Norwaycup!T29,Innebandy!T29,Landhockey!T29,Bandy!T29,Bryting!T29,Rugby!T29,Sykkel!T29)</f>
        <v>0</v>
      </c>
      <c r="U29" s="24">
        <v>0</v>
      </c>
      <c r="V29" s="9">
        <f>SUM(Hoved!V29,Bjølsenhallen!V29,Voldsløkka!V29,Allidrett!V29,VIA!V29,Fotball!V29,Fotballsenior!V29,Norwaycup!V29,Innebandy!V29,Landhockey!V29,Bandy!V29,Bryting!V29,Rugby!V29,Sykkel!V29)</f>
        <v>20877.399999999998</v>
      </c>
      <c r="W29" s="24">
        <v>0</v>
      </c>
      <c r="X29" s="9">
        <f>SUM(Hoved!X29,Bjølsenhallen!X29,Voldsløkka!X29,Allidrett!X29,VIA!X29,Fotball!X29,Fotballsenior!X29,Norwaycup!X29,Innebandy!X29,Landhockey!X29,Bandy!X29,Bryting!X29,Rugby!X29,Sykkel!X29)</f>
        <v>0</v>
      </c>
      <c r="Y29" s="24">
        <v>0</v>
      </c>
      <c r="Z29" s="9">
        <f>SUM(Hoved!Z29,Bjølsenhallen!Z29,Voldsløkka!Z29,Allidrett!Z29,VIA!Z29,Fotball!Z29,Fotballsenior!Z29,Norwaycup!Z29,Innebandy!Z29,Landhockey!Z29,Bandy!Z29,Bryting!Z29,Rugby!Z29,Sykkel!Z29)</f>
        <v>34060.899999999994</v>
      </c>
      <c r="AA29" s="24">
        <v>0</v>
      </c>
      <c r="AB29" s="9">
        <f>SUM(Hoved!AB29,Bjølsenhallen!AB29,Voldsløkka!AB29,Allidrett!AB29,VIA!AB29,Fotball!AB29,Fotballsenior!AB29,Norwaycup!AB29,Innebandy!AB29,Landhockey!AB29,Bandy!AB29,Bryting!AB29,Rugby!AB29,Sykkel!AB29)</f>
        <v>0</v>
      </c>
      <c r="AC29" s="24">
        <v>0</v>
      </c>
    </row>
    <row r="30" spans="1:29">
      <c r="A30" s="1">
        <v>5990</v>
      </c>
      <c r="B30" s="1" t="s">
        <v>27</v>
      </c>
      <c r="C30" s="3">
        <f t="shared" si="4"/>
        <v>62400</v>
      </c>
      <c r="D30" s="2">
        <f t="shared" si="4"/>
        <v>0</v>
      </c>
      <c r="E30" s="2">
        <f t="shared" si="5"/>
        <v>62400</v>
      </c>
      <c r="F30" s="9">
        <f>SUM(Hoved!F30,Bjølsenhallen!F30,Voldsløkka!F30,Allidrett!F30,VIA!F30,Fotball!F30,Fotballsenior!F30,Norwaycup!F30,Innebandy!F30,Landhockey!F30,Bandy!F30,Bryting!F30,Rugby!F30,Sykkel!F30)</f>
        <v>2000</v>
      </c>
      <c r="G30" s="1">
        <v>0</v>
      </c>
      <c r="H30" s="9">
        <f>SUM(Hoved!H30,Bjølsenhallen!H30,Voldsløkka!H30,Allidrett!H30,VIA!H30,Fotball!H30,Fotballsenior!H30,Norwaycup!H30,Innebandy!H30,Landhockey!H30,Bandy!H30,Bryting!H30,Rugby!H30,Sykkel!H30)</f>
        <v>20000</v>
      </c>
      <c r="I30" s="24">
        <v>0</v>
      </c>
      <c r="J30" s="9">
        <f>SUM(Hoved!J30,Bjølsenhallen!J30,Voldsløkka!J30,Allidrett!J30,VIA!J30,Fotball!J30,Fotballsenior!J30,Norwaycup!J30,Innebandy!J30,Landhockey!J30,Bandy!J30,Bryting!J30,Rugby!J30,Sykkel!J30)</f>
        <v>2000</v>
      </c>
      <c r="K30" s="24">
        <v>0</v>
      </c>
      <c r="L30" s="9">
        <f>SUM(Hoved!L30,Bjølsenhallen!L30,Voldsløkka!L30,Allidrett!L30,VIA!L30,Fotball!L30,Fotballsenior!L30,Norwaycup!L30,Innebandy!L30,Landhockey!L30,Bandy!L30,Bryting!L30,Rugby!L30,Sykkel!L30)</f>
        <v>22400</v>
      </c>
      <c r="M30" s="24">
        <v>0</v>
      </c>
      <c r="N30" s="9">
        <f>SUM(Hoved!N30,Bjølsenhallen!N30,Voldsløkka!N30,Allidrett!N30,VIA!N30,Fotball!N30,Fotballsenior!N30,Norwaycup!N30,Innebandy!N30,Landhockey!N30,Bandy!N30,Bryting!N30,Rugby!N30,Sykkel!N30)</f>
        <v>2000</v>
      </c>
      <c r="O30" s="24">
        <v>0</v>
      </c>
      <c r="P30" s="9">
        <f>SUM(Hoved!P30,Bjølsenhallen!P30,Voldsløkka!P30,Allidrett!P30,VIA!P30,Fotball!P30,Fotballsenior!P30,Norwaycup!P30,Innebandy!P30,Landhockey!P30,Bandy!P30,Bryting!P30,Rugby!P30,Sykkel!P30)</f>
        <v>2000</v>
      </c>
      <c r="Q30" s="24">
        <v>0</v>
      </c>
      <c r="R30" s="9">
        <f>SUM(Hoved!R30,Bjølsenhallen!R30,Voldsløkka!R30,Allidrett!R30,VIA!R30,Fotball!R30,Fotballsenior!R30,Norwaycup!R30,Innebandy!R30,Landhockey!R30,Bandy!R30,Bryting!R30,Rugby!R30,Sykkel!R30)</f>
        <v>2000</v>
      </c>
      <c r="S30" s="24">
        <v>0</v>
      </c>
      <c r="T30" s="9">
        <f>SUM(Hoved!T30,Bjølsenhallen!T30,Voldsløkka!T30,Allidrett!T30,VIA!T30,Fotball!T30,Fotballsenior!T30,Norwaycup!T30,Innebandy!T30,Landhockey!T30,Bandy!T30,Bryting!T30,Rugby!T30,Sykkel!T30)</f>
        <v>2000</v>
      </c>
      <c r="U30" s="24">
        <v>0</v>
      </c>
      <c r="V30" s="9">
        <f>SUM(Hoved!V30,Bjølsenhallen!V30,Voldsløkka!V30,Allidrett!V30,VIA!V30,Fotball!V30,Fotballsenior!V30,Norwaycup!V30,Innebandy!V30,Landhockey!V30,Bandy!V30,Bryting!V30,Rugby!V30,Sykkel!V30)</f>
        <v>2000</v>
      </c>
      <c r="W30" s="24">
        <v>0</v>
      </c>
      <c r="X30" s="9">
        <f>SUM(Hoved!X30,Bjølsenhallen!X30,Voldsløkka!X30,Allidrett!X30,VIA!X30,Fotball!X30,Fotballsenior!X30,Norwaycup!X30,Innebandy!X30,Landhockey!X30,Bandy!X30,Bryting!X30,Rugby!X30,Sykkel!X30)</f>
        <v>2000</v>
      </c>
      <c r="Y30" s="24">
        <v>0</v>
      </c>
      <c r="Z30" s="9">
        <f>SUM(Hoved!Z30,Bjølsenhallen!Z30,Voldsløkka!Z30,Allidrett!Z30,VIA!Z30,Fotball!Z30,Fotballsenior!Z30,Norwaycup!Z30,Innebandy!Z30,Landhockey!Z30,Bandy!Z30,Bryting!Z30,Rugby!Z30,Sykkel!Z30)</f>
        <v>2000</v>
      </c>
      <c r="AA30" s="24">
        <v>0</v>
      </c>
      <c r="AB30" s="9">
        <f>SUM(Hoved!AB30,Bjølsenhallen!AB30,Voldsløkka!AB30,Allidrett!AB30,VIA!AB30,Fotball!AB30,Fotballsenior!AB30,Norwaycup!AB30,Innebandy!AB30,Landhockey!AB30,Bandy!AB30,Bryting!AB30,Rugby!AB30,Sykkel!AB30)</f>
        <v>2000</v>
      </c>
      <c r="AC30" s="24">
        <v>0</v>
      </c>
    </row>
    <row r="31" spans="1:29">
      <c r="A31" s="1">
        <v>6310</v>
      </c>
      <c r="B31" s="1" t="s">
        <v>28</v>
      </c>
      <c r="C31" s="3">
        <f t="shared" si="4"/>
        <v>141000</v>
      </c>
      <c r="D31" s="2">
        <f t="shared" si="4"/>
        <v>0</v>
      </c>
      <c r="E31" s="2">
        <f t="shared" si="5"/>
        <v>141000</v>
      </c>
      <c r="F31" s="9">
        <f>SUM(Hoved!F31,Bjølsenhallen!F31,Voldsløkka!F31,Allidrett!F31,VIA!F31,Fotball!F31,Fotballsenior!F31,Norwaycup!F31,Innebandy!F31,Landhockey!F31,Bandy!F31,Bryting!F31,Rugby!F31,Sykkel!F31)</f>
        <v>0</v>
      </c>
      <c r="G31" s="1">
        <v>0</v>
      </c>
      <c r="H31" s="9">
        <f>SUM(Hoved!H31,Bjølsenhallen!H31,Voldsløkka!H31,Allidrett!H31,VIA!H31,Fotball!H31,Fotballsenior!H31,Norwaycup!H31,Innebandy!H31,Landhockey!H31,Bandy!H31,Bryting!H31,Rugby!H31,Sykkel!H31)</f>
        <v>0</v>
      </c>
      <c r="I31" s="24">
        <v>0</v>
      </c>
      <c r="J31" s="9">
        <f>SUM(Hoved!J31,Bjølsenhallen!J31,Voldsløkka!J31,Allidrett!J31,VIA!J31,Fotball!J31,Fotballsenior!J31,Norwaycup!J31,Innebandy!J31,Landhockey!J31,Bandy!J31,Bryting!J31,Rugby!J31,Sykkel!J31)</f>
        <v>0</v>
      </c>
      <c r="K31" s="24">
        <v>0</v>
      </c>
      <c r="L31" s="9">
        <f>SUM(Hoved!L31,Bjølsenhallen!L31,Voldsløkka!L31,Allidrett!L31,VIA!L31,Fotball!L31,Fotballsenior!L31,Norwaycup!L31,Innebandy!L31,Landhockey!L31,Bandy!L31,Bryting!L31,Rugby!L31,Sykkel!L31)</f>
        <v>1000</v>
      </c>
      <c r="M31" s="1">
        <v>0</v>
      </c>
      <c r="N31" s="9">
        <f>SUM(Hoved!N31,Bjølsenhallen!N31,Voldsløkka!N31,Allidrett!N31,VIA!N31,Fotball!N31,Fotballsenior!N31,Norwaycup!N31,Innebandy!N31,Landhockey!N31,Bandy!N31,Bryting!N31,Rugby!N31,Sykkel!N31)</f>
        <v>1000</v>
      </c>
      <c r="O31" s="1">
        <v>0</v>
      </c>
      <c r="P31" s="9">
        <f>SUM(Hoved!P31,Bjølsenhallen!P31,Voldsløkka!P31,Allidrett!P31,VIA!P31,Fotball!P31,Fotballsenior!P31,Norwaycup!P31,Innebandy!P31,Landhockey!P31,Bandy!P31,Bryting!P31,Rugby!P31,Sykkel!P31)</f>
        <v>61000</v>
      </c>
      <c r="Q31" s="24">
        <v>0</v>
      </c>
      <c r="R31" s="9">
        <f>SUM(Hoved!R31,Bjølsenhallen!R31,Voldsløkka!R31,Allidrett!R31,VIA!R31,Fotball!R31,Fotballsenior!R31,Norwaycup!R31,Innebandy!R31,Landhockey!R31,Bandy!R31,Bryting!R31,Rugby!R31,Sykkel!R31)</f>
        <v>0</v>
      </c>
      <c r="S31" s="1">
        <v>0</v>
      </c>
      <c r="T31" s="9">
        <f>SUM(Hoved!T31,Bjølsenhallen!T31,Voldsløkka!T31,Allidrett!T31,VIA!T31,Fotball!T31,Fotballsenior!T31,Norwaycup!T31,Innebandy!T31,Landhockey!T31,Bandy!T31,Bryting!T31,Rugby!T31,Sykkel!T31)</f>
        <v>1000</v>
      </c>
      <c r="U31" s="24">
        <v>0</v>
      </c>
      <c r="V31" s="9">
        <f>SUM(Hoved!V31,Bjølsenhallen!V31,Voldsløkka!V31,Allidrett!V31,VIA!V31,Fotball!V31,Fotballsenior!V31,Norwaycup!V31,Innebandy!V31,Landhockey!V31,Bandy!V31,Bryting!V31,Rugby!V31,Sykkel!V31)</f>
        <v>1000</v>
      </c>
      <c r="W31" s="24">
        <v>0</v>
      </c>
      <c r="X31" s="9">
        <f>SUM(Hoved!X31,Bjølsenhallen!X31,Voldsløkka!X31,Allidrett!X31,VIA!X31,Fotball!X31,Fotballsenior!X31,Norwaycup!X31,Innebandy!X31,Landhockey!X31,Bandy!X31,Bryting!X31,Rugby!X31,Sykkel!X31)</f>
        <v>24000</v>
      </c>
      <c r="Y31" s="1">
        <v>0</v>
      </c>
      <c r="Z31" s="9">
        <f>SUM(Hoved!Z31,Bjølsenhallen!Z31,Voldsløkka!Z31,Allidrett!Z31,VIA!Z31,Fotball!Z31,Fotballsenior!Z31,Norwaycup!Z31,Innebandy!Z31,Landhockey!Z31,Bandy!Z31,Bryting!Z31,Rugby!Z31,Sykkel!Z31)</f>
        <v>1000</v>
      </c>
      <c r="AA31" s="1">
        <v>0</v>
      </c>
      <c r="AB31" s="9">
        <f>SUM(Hoved!AB31,Bjølsenhallen!AB31,Voldsløkka!AB31,Allidrett!AB31,VIA!AB31,Fotball!AB31,Fotballsenior!AB31,Norwaycup!AB31,Innebandy!AB31,Landhockey!AB31,Bandy!AB31,Bryting!AB31,Rugby!AB31,Sykkel!AB31)</f>
        <v>51000</v>
      </c>
      <c r="AC31" s="24">
        <v>0</v>
      </c>
    </row>
    <row r="32" spans="1:29">
      <c r="A32" s="1">
        <v>6549</v>
      </c>
      <c r="B32" s="1" t="s">
        <v>29</v>
      </c>
      <c r="C32" s="3">
        <f t="shared" si="4"/>
        <v>18000</v>
      </c>
      <c r="D32" s="2">
        <f t="shared" si="4"/>
        <v>0</v>
      </c>
      <c r="E32" s="2">
        <f t="shared" si="5"/>
        <v>18000</v>
      </c>
      <c r="F32" s="9">
        <f>SUM(Hoved!F32,Bjølsenhallen!F32,Voldsløkka!F32,Allidrett!F32,VIA!F32,Fotball!F32,Fotballsenior!F32,Norwaycup!F32,Innebandy!F32,Landhockey!F32,Bandy!F32,Bryting!F32,Rugby!F32,Sykkel!F32)</f>
        <v>0</v>
      </c>
      <c r="G32" s="1">
        <v>0</v>
      </c>
      <c r="H32" s="9">
        <f>SUM(Hoved!H32,Bjølsenhallen!H32,Voldsløkka!H32,Allidrett!H32,VIA!H32,Fotball!H32,Fotballsenior!H32,Norwaycup!H32,Innebandy!H32,Landhockey!H32,Bandy!H32,Bryting!H32,Rugby!H32,Sykkel!H32)</f>
        <v>0</v>
      </c>
      <c r="I32" s="1">
        <v>0</v>
      </c>
      <c r="J32" s="9">
        <f>SUM(Hoved!J32,Bjølsenhallen!J32,Voldsløkka!J32,Allidrett!J32,VIA!J32,Fotball!J32,Fotballsenior!J32,Norwaycup!J32,Innebandy!J32,Landhockey!J32,Bandy!J32,Bryting!J32,Rugby!J32,Sykkel!J32)</f>
        <v>2000</v>
      </c>
      <c r="K32" s="1">
        <v>0</v>
      </c>
      <c r="L32" s="9">
        <f>SUM(Hoved!L32,Bjølsenhallen!L32,Voldsløkka!L32,Allidrett!L32,VIA!L32,Fotball!L32,Fotballsenior!L32,Norwaycup!L32,Innebandy!L32,Landhockey!L32,Bandy!L32,Bryting!L32,Rugby!L32,Sykkel!L32)</f>
        <v>0</v>
      </c>
      <c r="M32" s="1">
        <v>0</v>
      </c>
      <c r="N32" s="9">
        <f>SUM(Hoved!N32,Bjølsenhallen!N32,Voldsløkka!N32,Allidrett!N32,VIA!N32,Fotball!N32,Fotballsenior!N32,Norwaycup!N32,Innebandy!N32,Landhockey!N32,Bandy!N32,Bryting!N32,Rugby!N32,Sykkel!N32)</f>
        <v>0</v>
      </c>
      <c r="O32" s="1">
        <v>0</v>
      </c>
      <c r="P32" s="9">
        <f>SUM(Hoved!P32,Bjølsenhallen!P32,Voldsløkka!P32,Allidrett!P32,VIA!P32,Fotball!P32,Fotballsenior!P32,Norwaycup!P32,Innebandy!P32,Landhockey!P32,Bandy!P32,Bryting!P32,Rugby!P32,Sykkel!P32)</f>
        <v>0</v>
      </c>
      <c r="Q32" s="1">
        <v>0</v>
      </c>
      <c r="R32" s="9">
        <f>SUM(Hoved!R32,Bjølsenhallen!R32,Voldsløkka!R32,Allidrett!R32,VIA!R32,Fotball!R32,Fotballsenior!R32,Norwaycup!R32,Innebandy!R32,Landhockey!R32,Bandy!R32,Bryting!R32,Rugby!R32,Sykkel!R32)</f>
        <v>0</v>
      </c>
      <c r="S32" s="1">
        <v>0</v>
      </c>
      <c r="T32" s="9">
        <f>SUM(Hoved!T32,Bjølsenhallen!T32,Voldsløkka!T32,Allidrett!T32,VIA!T32,Fotball!T32,Fotballsenior!T32,Norwaycup!T32,Innebandy!T32,Landhockey!T32,Bandy!T32,Bryting!T32,Rugby!T32,Sykkel!T32)</f>
        <v>0</v>
      </c>
      <c r="U32" s="1">
        <v>0</v>
      </c>
      <c r="V32" s="9">
        <f>SUM(Hoved!V32,Bjølsenhallen!V32,Voldsløkka!V32,Allidrett!V32,VIA!V32,Fotball!V32,Fotballsenior!V32,Norwaycup!V32,Innebandy!V32,Landhockey!V32,Bandy!V32,Bryting!V32,Rugby!V32,Sykkel!V32)</f>
        <v>10000</v>
      </c>
      <c r="W32" s="1">
        <v>0</v>
      </c>
      <c r="X32" s="9">
        <f>SUM(Hoved!X32,Bjølsenhallen!X32,Voldsløkka!X32,Allidrett!X32,VIA!X32,Fotball!X32,Fotballsenior!X32,Norwaycup!X32,Innebandy!X32,Landhockey!X32,Bandy!X32,Bryting!X32,Rugby!X32,Sykkel!X32)</f>
        <v>4000</v>
      </c>
      <c r="Y32" s="1">
        <v>0</v>
      </c>
      <c r="Z32" s="9">
        <f>SUM(Hoved!Z32,Bjølsenhallen!Z32,Voldsløkka!Z32,Allidrett!Z32,VIA!Z32,Fotball!Z32,Fotballsenior!Z32,Norwaycup!Z32,Innebandy!Z32,Landhockey!Z32,Bandy!Z32,Bryting!Z32,Rugby!Z32,Sykkel!Z32)</f>
        <v>0</v>
      </c>
      <c r="AA32" s="1">
        <v>0</v>
      </c>
      <c r="AB32" s="9">
        <f>SUM(Hoved!AB32,Bjølsenhallen!AB32,Voldsløkka!AB32,Allidrett!AB32,VIA!AB32,Fotball!AB32,Fotballsenior!AB32,Norwaycup!AB32,Innebandy!AB32,Landhockey!AB32,Bandy!AB32,Bryting!AB32,Rugby!AB32,Sykkel!AB32)</f>
        <v>2000</v>
      </c>
      <c r="AC32" s="1">
        <v>0</v>
      </c>
    </row>
    <row r="33" spans="1:29">
      <c r="A33" s="1">
        <v>6551</v>
      </c>
      <c r="B33" s="1" t="s">
        <v>30</v>
      </c>
      <c r="C33" s="3">
        <f t="shared" si="4"/>
        <v>368000</v>
      </c>
      <c r="D33" s="2">
        <f t="shared" si="4"/>
        <v>0</v>
      </c>
      <c r="E33" s="2">
        <f t="shared" si="5"/>
        <v>368000</v>
      </c>
      <c r="F33" s="9">
        <f>SUM(Hoved!F33,Bjølsenhallen!F33,Voldsløkka!F33,Allidrett!F33,VIA!F33,Fotball!F33,Fotballsenior!F33,Norwaycup!F33,Innebandy!F33,Landhockey!F33,Bandy!F33,Bryting!F33,Rugby!F33,Sykkel!F33)</f>
        <v>0</v>
      </c>
      <c r="G33" s="1">
        <v>0</v>
      </c>
      <c r="H33" s="9">
        <f>SUM(Hoved!H33,Bjølsenhallen!H33,Voldsløkka!H33,Allidrett!H33,VIA!H33,Fotball!H33,Fotballsenior!H33,Norwaycup!H33,Innebandy!H33,Landhockey!H33,Bandy!H33,Bryting!H33,Rugby!H33,Sykkel!H33)</f>
        <v>0</v>
      </c>
      <c r="I33" s="1">
        <v>0</v>
      </c>
      <c r="J33" s="9">
        <f>SUM(Hoved!J33,Bjølsenhallen!J33,Voldsløkka!J33,Allidrett!J33,VIA!J33,Fotball!J33,Fotballsenior!J33,Norwaycup!J33,Innebandy!J33,Landhockey!J33,Bandy!J33,Bryting!J33,Rugby!J33,Sykkel!J33)</f>
        <v>153000</v>
      </c>
      <c r="K33" s="1">
        <v>0</v>
      </c>
      <c r="L33" s="9">
        <f>SUM(Hoved!L33,Bjølsenhallen!L33,Voldsløkka!L33,Allidrett!L33,VIA!L33,Fotball!L33,Fotballsenior!L33,Norwaycup!L33,Innebandy!L33,Landhockey!L33,Bandy!L33,Bryting!L33,Rugby!L33,Sykkel!L33)</f>
        <v>22500</v>
      </c>
      <c r="M33" s="1">
        <v>0</v>
      </c>
      <c r="N33" s="9">
        <f>SUM(Hoved!N33,Bjølsenhallen!N33,Voldsløkka!N33,Allidrett!N33,VIA!N33,Fotball!N33,Fotballsenior!N33,Norwaycup!N33,Innebandy!N33,Landhockey!N33,Bandy!N33,Bryting!N33,Rugby!N33,Sykkel!N33)</f>
        <v>0</v>
      </c>
      <c r="O33" s="1">
        <v>0</v>
      </c>
      <c r="P33" s="9">
        <f>SUM(Hoved!P33,Bjølsenhallen!P33,Voldsløkka!P33,Allidrett!P33,VIA!P33,Fotball!P33,Fotballsenior!P33,Norwaycup!P33,Innebandy!P33,Landhockey!P33,Bandy!P33,Bryting!P33,Rugby!P33,Sykkel!P33)</f>
        <v>40000</v>
      </c>
      <c r="Q33" s="1">
        <v>0</v>
      </c>
      <c r="R33" s="9">
        <f>SUM(Hoved!R33,Bjølsenhallen!R33,Voldsløkka!R33,Allidrett!R33,VIA!R33,Fotball!R33,Fotballsenior!R33,Norwaycup!R33,Innebandy!R33,Landhockey!R33,Bandy!R33,Bryting!R33,Rugby!R33,Sykkel!R33)</f>
        <v>0</v>
      </c>
      <c r="S33" s="1">
        <v>0</v>
      </c>
      <c r="T33" s="9">
        <f>SUM(Hoved!T33,Bjølsenhallen!T33,Voldsløkka!T33,Allidrett!T33,VIA!T33,Fotball!T33,Fotballsenior!T33,Norwaycup!T33,Innebandy!T33,Landhockey!T33,Bandy!T33,Bryting!T33,Rugby!T33,Sykkel!T33)</f>
        <v>0</v>
      </c>
      <c r="U33" s="1">
        <v>0</v>
      </c>
      <c r="V33" s="9">
        <f>SUM(Hoved!V33,Bjølsenhallen!V33,Voldsløkka!V33,Allidrett!V33,VIA!V33,Fotball!V33,Fotballsenior!V33,Norwaycup!V33,Innebandy!V33,Landhockey!V33,Bandy!V33,Bryting!V33,Rugby!V33,Sykkel!V33)</f>
        <v>60000</v>
      </c>
      <c r="W33" s="1">
        <v>0</v>
      </c>
      <c r="X33" s="9">
        <f>SUM(Hoved!X33,Bjølsenhallen!X33,Voldsløkka!X33,Allidrett!X33,VIA!X33,Fotball!X33,Fotballsenior!X33,Norwaycup!X33,Innebandy!X33,Landhockey!X33,Bandy!X33,Bryting!X33,Rugby!X33,Sykkel!X33)</f>
        <v>92500</v>
      </c>
      <c r="Y33" s="1">
        <v>0</v>
      </c>
      <c r="Z33" s="9">
        <f>SUM(Hoved!Z33,Bjølsenhallen!Z33,Voldsløkka!Z33,Allidrett!Z33,VIA!Z33,Fotball!Z33,Fotballsenior!Z33,Norwaycup!Z33,Innebandy!Z33,Landhockey!Z33,Bandy!Z33,Bryting!Z33,Rugby!Z33,Sykkel!Z33)</f>
        <v>0</v>
      </c>
      <c r="AA33" s="1">
        <v>0</v>
      </c>
      <c r="AB33" s="9">
        <f>SUM(Hoved!AB33,Bjølsenhallen!AB33,Voldsløkka!AB33,Allidrett!AB33,VIA!AB33,Fotball!AB33,Fotballsenior!AB33,Norwaycup!AB33,Innebandy!AB33,Landhockey!AB33,Bandy!AB33,Bryting!AB33,Rugby!AB33,Sykkel!AB33)</f>
        <v>0</v>
      </c>
      <c r="AC33" s="1">
        <v>0</v>
      </c>
    </row>
    <row r="34" spans="1:29">
      <c r="A34" s="1">
        <v>6553</v>
      </c>
      <c r="B34" s="1" t="s">
        <v>31</v>
      </c>
      <c r="C34" s="3">
        <f t="shared" si="4"/>
        <v>2500</v>
      </c>
      <c r="D34" s="2">
        <f t="shared" si="4"/>
        <v>0</v>
      </c>
      <c r="E34" s="2">
        <f t="shared" si="5"/>
        <v>2500</v>
      </c>
      <c r="F34" s="9">
        <f>SUM(Hoved!F34,Bjølsenhallen!F34,Voldsløkka!F34,Allidrett!F34,VIA!F34,Fotball!F34,Fotballsenior!F34,Norwaycup!F34,Innebandy!F34,Landhockey!F34,Bandy!F34,Bryting!F34,Rugby!F34,Sykkel!F34)</f>
        <v>0</v>
      </c>
      <c r="G34" s="1">
        <v>0</v>
      </c>
      <c r="H34" s="9">
        <f>SUM(Hoved!H34,Bjølsenhallen!H34,Voldsløkka!H34,Allidrett!H34,VIA!H34,Fotball!H34,Fotballsenior!H34,Norwaycup!H34,Innebandy!H34,Landhockey!H34,Bandy!H34,Bryting!H34,Rugby!H34,Sykkel!H34)</f>
        <v>0</v>
      </c>
      <c r="I34" s="1">
        <v>0</v>
      </c>
      <c r="J34" s="9">
        <f>SUM(Hoved!J34,Bjølsenhallen!J34,Voldsløkka!J34,Allidrett!J34,VIA!J34,Fotball!J34,Fotballsenior!J34,Norwaycup!J34,Innebandy!J34,Landhockey!J34,Bandy!J34,Bryting!J34,Rugby!J34,Sykkel!J34)</f>
        <v>0</v>
      </c>
      <c r="K34" s="1">
        <v>0</v>
      </c>
      <c r="L34" s="9">
        <f>SUM(Hoved!L34,Bjølsenhallen!L34,Voldsløkka!L34,Allidrett!L34,VIA!L34,Fotball!L34,Fotballsenior!L34,Norwaycup!L34,Innebandy!L34,Landhockey!L34,Bandy!L34,Bryting!L34,Rugby!L34,Sykkel!L34)</f>
        <v>0</v>
      </c>
      <c r="M34" s="1">
        <v>0</v>
      </c>
      <c r="N34" s="9">
        <f>SUM(Hoved!N34,Bjølsenhallen!N34,Voldsløkka!N34,Allidrett!N34,VIA!N34,Fotball!N34,Fotballsenior!N34,Norwaycup!N34,Innebandy!N34,Landhockey!N34,Bandy!N34,Bryting!N34,Rugby!N34,Sykkel!N34)</f>
        <v>0</v>
      </c>
      <c r="O34" s="1">
        <v>0</v>
      </c>
      <c r="P34" s="9">
        <f>SUM(Hoved!P34,Bjølsenhallen!P34,Voldsløkka!P34,Allidrett!P34,VIA!P34,Fotball!P34,Fotballsenior!P34,Norwaycup!P34,Innebandy!P34,Landhockey!P34,Bandy!P34,Bryting!P34,Rugby!P34,Sykkel!P34)</f>
        <v>2500</v>
      </c>
      <c r="Q34" s="1">
        <v>0</v>
      </c>
      <c r="R34" s="9">
        <f>SUM(Hoved!R34,Bjølsenhallen!R34,Voldsløkka!R34,Allidrett!R34,VIA!R34,Fotball!R34,Fotballsenior!R34,Norwaycup!R34,Innebandy!R34,Landhockey!R34,Bandy!R34,Bryting!R34,Rugby!R34,Sykkel!R34)</f>
        <v>0</v>
      </c>
      <c r="S34" s="1">
        <v>0</v>
      </c>
      <c r="T34" s="9">
        <f>SUM(Hoved!T34,Bjølsenhallen!T34,Voldsløkka!T34,Allidrett!T34,VIA!T34,Fotball!T34,Fotballsenior!T34,Norwaycup!T34,Innebandy!T34,Landhockey!T34,Bandy!T34,Bryting!T34,Rugby!T34,Sykkel!T34)</f>
        <v>0</v>
      </c>
      <c r="U34" s="1">
        <v>0</v>
      </c>
      <c r="V34" s="9">
        <f>SUM(Hoved!V34,Bjølsenhallen!V34,Voldsløkka!V34,Allidrett!V34,VIA!V34,Fotball!V34,Fotballsenior!V34,Norwaycup!V34,Innebandy!V34,Landhockey!V34,Bandy!V34,Bryting!V34,Rugby!V34,Sykkel!V34)</f>
        <v>0</v>
      </c>
      <c r="W34" s="1">
        <v>0</v>
      </c>
      <c r="X34" s="9">
        <f>SUM(Hoved!X34,Bjølsenhallen!X34,Voldsløkka!X34,Allidrett!X34,VIA!X34,Fotball!X34,Fotballsenior!X34,Norwaycup!X34,Innebandy!X34,Landhockey!X34,Bandy!X34,Bryting!X34,Rugby!X34,Sykkel!X34)</f>
        <v>0</v>
      </c>
      <c r="Y34" s="1">
        <v>0</v>
      </c>
      <c r="Z34" s="9">
        <f>SUM(Hoved!Z34,Bjølsenhallen!Z34,Voldsløkka!Z34,Allidrett!Z34,VIA!Z34,Fotball!Z34,Fotballsenior!Z34,Norwaycup!Z34,Innebandy!Z34,Landhockey!Z34,Bandy!Z34,Bryting!Z34,Rugby!Z34,Sykkel!Z34)</f>
        <v>0</v>
      </c>
      <c r="AA34" s="1">
        <v>0</v>
      </c>
      <c r="AB34" s="9">
        <f>SUM(Hoved!AB34,Bjølsenhallen!AB34,Voldsløkka!AB34,Allidrett!AB34,VIA!AB34,Fotball!AB34,Fotballsenior!AB34,Norwaycup!AB34,Innebandy!AB34,Landhockey!AB34,Bandy!AB34,Bryting!AB34,Rugby!AB34,Sykkel!AB34)</f>
        <v>0</v>
      </c>
      <c r="AC34" s="1">
        <v>0</v>
      </c>
    </row>
    <row r="35" spans="1:29">
      <c r="A35" s="1">
        <v>6600</v>
      </c>
      <c r="B35" s="1" t="s">
        <v>32</v>
      </c>
      <c r="C35" s="3">
        <f t="shared" si="4"/>
        <v>120000</v>
      </c>
      <c r="D35" s="2">
        <f t="shared" si="4"/>
        <v>0</v>
      </c>
      <c r="E35" s="2">
        <f t="shared" si="5"/>
        <v>120000</v>
      </c>
      <c r="F35" s="9">
        <f>SUM(Hoved!F35,Bjølsenhallen!F35,Voldsløkka!F35,Allidrett!F35,VIA!F35,Fotball!F35,Fotballsenior!F35,Norwaycup!F35,Innebandy!F35,Landhockey!F35,Bandy!F35,Bryting!F35,Rugby!F35,Sykkel!F35)</f>
        <v>15000</v>
      </c>
      <c r="G35" s="1">
        <v>0</v>
      </c>
      <c r="H35" s="9">
        <f>SUM(Hoved!H35,Bjølsenhallen!H35,Voldsløkka!H35,Allidrett!H35,VIA!H35,Fotball!H35,Fotballsenior!H35,Norwaycup!H35,Innebandy!H35,Landhockey!H35,Bandy!H35,Bryting!H35,Rugby!H35,Sykkel!H35)</f>
        <v>15000</v>
      </c>
      <c r="I35" s="1">
        <v>0</v>
      </c>
      <c r="J35" s="9">
        <f>SUM(Hoved!J35,Bjølsenhallen!J35,Voldsløkka!J35,Allidrett!J35,VIA!J35,Fotball!J35,Fotballsenior!J35,Norwaycup!J35,Innebandy!J35,Landhockey!J35,Bandy!J35,Bryting!J35,Rugby!J35,Sykkel!J35)</f>
        <v>15000</v>
      </c>
      <c r="K35" s="1">
        <v>0</v>
      </c>
      <c r="L35" s="9">
        <f>SUM(Hoved!L35,Bjølsenhallen!L35,Voldsløkka!L35,Allidrett!L35,VIA!L35,Fotball!L35,Fotballsenior!L35,Norwaycup!L35,Innebandy!L35,Landhockey!L35,Bandy!L35,Bryting!L35,Rugby!L35,Sykkel!L35)</f>
        <v>5000</v>
      </c>
      <c r="M35" s="1">
        <v>0</v>
      </c>
      <c r="N35" s="9">
        <f>SUM(Hoved!N35,Bjølsenhallen!N35,Voldsløkka!N35,Allidrett!N35,VIA!N35,Fotball!N35,Fotballsenior!N35,Norwaycup!N35,Innebandy!N35,Landhockey!N35,Bandy!N35,Bryting!N35,Rugby!N35,Sykkel!N35)</f>
        <v>15000</v>
      </c>
      <c r="O35" s="1">
        <v>0</v>
      </c>
      <c r="P35" s="9">
        <f>SUM(Hoved!P35,Bjølsenhallen!P35,Voldsløkka!P35,Allidrett!P35,VIA!P35,Fotball!P35,Fotballsenior!P35,Norwaycup!P35,Innebandy!P35,Landhockey!P35,Bandy!P35,Bryting!P35,Rugby!P35,Sykkel!P35)</f>
        <v>5000</v>
      </c>
      <c r="Q35" s="1">
        <v>0</v>
      </c>
      <c r="R35" s="9">
        <f>SUM(Hoved!R35,Bjølsenhallen!R35,Voldsløkka!R35,Allidrett!R35,VIA!R35,Fotball!R35,Fotballsenior!R35,Norwaycup!R35,Innebandy!R35,Landhockey!R35,Bandy!R35,Bryting!R35,Rugby!R35,Sykkel!R35)</f>
        <v>5000</v>
      </c>
      <c r="S35" s="1">
        <v>0</v>
      </c>
      <c r="T35" s="9">
        <f>SUM(Hoved!T35,Bjølsenhallen!T35,Voldsløkka!T35,Allidrett!T35,VIA!T35,Fotball!T35,Fotballsenior!T35,Norwaycup!T35,Innebandy!T35,Landhockey!T35,Bandy!T35,Bryting!T35,Rugby!T35,Sykkel!T35)</f>
        <v>15000</v>
      </c>
      <c r="U35" s="1">
        <v>0</v>
      </c>
      <c r="V35" s="9">
        <f>SUM(Hoved!V35,Bjølsenhallen!V35,Voldsløkka!V35,Allidrett!V35,VIA!V35,Fotball!V35,Fotballsenior!V35,Norwaycup!V35,Innebandy!V35,Landhockey!V35,Bandy!V35,Bryting!V35,Rugby!V35,Sykkel!V35)</f>
        <v>5000</v>
      </c>
      <c r="W35" s="1">
        <v>0</v>
      </c>
      <c r="X35" s="9">
        <f>SUM(Hoved!X35,Bjølsenhallen!X35,Voldsløkka!X35,Allidrett!X35,VIA!X35,Fotball!X35,Fotballsenior!X35,Norwaycup!X35,Innebandy!X35,Landhockey!X35,Bandy!X35,Bryting!X35,Rugby!X35,Sykkel!X35)</f>
        <v>5000</v>
      </c>
      <c r="Y35" s="1">
        <v>0</v>
      </c>
      <c r="Z35" s="9">
        <f>SUM(Hoved!Z35,Bjølsenhallen!Z35,Voldsløkka!Z35,Allidrett!Z35,VIA!Z35,Fotball!Z35,Fotballsenior!Z35,Norwaycup!Z35,Innebandy!Z35,Landhockey!Z35,Bandy!Z35,Bryting!Z35,Rugby!Z35,Sykkel!Z35)</f>
        <v>15000</v>
      </c>
      <c r="AA35" s="1">
        <v>0</v>
      </c>
      <c r="AB35" s="9">
        <f>SUM(Hoved!AB35,Bjølsenhallen!AB35,Voldsløkka!AB35,Allidrett!AB35,VIA!AB35,Fotball!AB35,Fotballsenior!AB35,Norwaycup!AB35,Innebandy!AB35,Landhockey!AB35,Bandy!AB35,Bryting!AB35,Rugby!AB35,Sykkel!AB35)</f>
        <v>5000</v>
      </c>
      <c r="AC35" s="1">
        <v>0</v>
      </c>
    </row>
    <row r="36" spans="1:29">
      <c r="A36" s="1">
        <v>6620</v>
      </c>
      <c r="B36" s="1" t="s">
        <v>33</v>
      </c>
      <c r="C36" s="3">
        <f t="shared" si="4"/>
        <v>490350</v>
      </c>
      <c r="D36" s="2">
        <f t="shared" si="4"/>
        <v>0</v>
      </c>
      <c r="E36" s="2">
        <f t="shared" si="5"/>
        <v>490350</v>
      </c>
      <c r="F36" s="9">
        <f>SUM(Hoved!F36,Bjølsenhallen!F36,Voldsløkka!F36,Allidrett!F36,VIA!F36,Fotball!F36,Fotballsenior!F36,Norwaycup!F36,Innebandy!F36,Landhockey!F36,Bandy!F36,Bryting!F36,Rugby!F36,Sykkel!F36)</f>
        <v>65000</v>
      </c>
      <c r="G36" s="1">
        <v>0</v>
      </c>
      <c r="H36" s="9">
        <f>SUM(Hoved!H36,Bjølsenhallen!H36,Voldsløkka!H36,Allidrett!H36,VIA!H36,Fotball!H36,Fotballsenior!H36,Norwaycup!H36,Innebandy!H36,Landhockey!H36,Bandy!H36,Bryting!H36,Rugby!H36,Sykkel!H36)</f>
        <v>100000</v>
      </c>
      <c r="I36" s="1">
        <v>0</v>
      </c>
      <c r="J36" s="9">
        <f>SUM(Hoved!J36,Bjølsenhallen!J36,Voldsløkka!J36,Allidrett!J36,VIA!J36,Fotball!J36,Fotballsenior!J36,Norwaycup!J36,Innebandy!J36,Landhockey!J36,Bandy!J36,Bryting!J36,Rugby!J36,Sykkel!J36)</f>
        <v>65000</v>
      </c>
      <c r="K36" s="1">
        <v>0</v>
      </c>
      <c r="L36" s="9">
        <f>SUM(Hoved!L36,Bjølsenhallen!L36,Voldsløkka!L36,Allidrett!L36,VIA!L36,Fotball!L36,Fotballsenior!L36,Norwaycup!L36,Innebandy!L36,Landhockey!L36,Bandy!L36,Bryting!L36,Rugby!L36,Sykkel!L36)</f>
        <v>42500</v>
      </c>
      <c r="M36" s="1">
        <v>0</v>
      </c>
      <c r="N36" s="9">
        <f>SUM(Hoved!N36,Bjølsenhallen!N36,Voldsløkka!N36,Allidrett!N36,VIA!N36,Fotball!N36,Fotballsenior!N36,Norwaycup!N36,Innebandy!N36,Landhockey!N36,Bandy!N36,Bryting!N36,Rugby!N36,Sykkel!N36)</f>
        <v>2500</v>
      </c>
      <c r="O36" s="1">
        <v>0</v>
      </c>
      <c r="P36" s="9">
        <f>SUM(Hoved!P36,Bjølsenhallen!P36,Voldsløkka!P36,Allidrett!P36,VIA!P36,Fotball!P36,Fotballsenior!P36,Norwaycup!P36,Innebandy!P36,Landhockey!P36,Bandy!P36,Bryting!P36,Rugby!P36,Sykkel!P36)</f>
        <v>2500</v>
      </c>
      <c r="Q36" s="1">
        <v>0</v>
      </c>
      <c r="R36" s="9">
        <f>SUM(Hoved!R36,Bjølsenhallen!R36,Voldsløkka!R36,Allidrett!R36,VIA!R36,Fotball!R36,Fotballsenior!R36,Norwaycup!R36,Innebandy!R36,Landhockey!R36,Bandy!R36,Bryting!R36,Rugby!R36,Sykkel!R36)</f>
        <v>2500</v>
      </c>
      <c r="S36" s="1">
        <v>0</v>
      </c>
      <c r="T36" s="9">
        <f>SUM(Hoved!T36,Bjølsenhallen!T36,Voldsløkka!T36,Allidrett!T36,VIA!T36,Fotball!T36,Fotballsenior!T36,Norwaycup!T36,Innebandy!T36,Landhockey!T36,Bandy!T36,Bryting!T36,Rugby!T36,Sykkel!T36)</f>
        <v>55250</v>
      </c>
      <c r="U36" s="1">
        <v>0</v>
      </c>
      <c r="V36" s="9">
        <f>SUM(Hoved!V36,Bjølsenhallen!V36,Voldsløkka!V36,Allidrett!V36,VIA!V36,Fotball!V36,Fotballsenior!V36,Norwaycup!V36,Innebandy!V36,Landhockey!V36,Bandy!V36,Bryting!V36,Rugby!V36,Sykkel!V36)</f>
        <v>22500</v>
      </c>
      <c r="W36" s="1">
        <v>0</v>
      </c>
      <c r="X36" s="9">
        <f>SUM(Hoved!X36,Bjølsenhallen!X36,Voldsløkka!X36,Allidrett!X36,VIA!X36,Fotball!X36,Fotballsenior!X36,Norwaycup!X36,Innebandy!X36,Landhockey!X36,Bandy!X36,Bryting!X36,Rugby!X36,Sykkel!X36)</f>
        <v>65000</v>
      </c>
      <c r="Y36" s="1">
        <v>0</v>
      </c>
      <c r="Z36" s="9">
        <f>SUM(Hoved!Z36,Bjølsenhallen!Z36,Voldsløkka!Z36,Allidrett!Z36,VIA!Z36,Fotball!Z36,Fotballsenior!Z36,Norwaycup!Z36,Innebandy!Z36,Landhockey!Z36,Bandy!Z36,Bryting!Z36,Rugby!Z36,Sykkel!Z36)</f>
        <v>2500</v>
      </c>
      <c r="AA36" s="1">
        <v>0</v>
      </c>
      <c r="AB36" s="9">
        <f>SUM(Hoved!AB36,Bjølsenhallen!AB36,Voldsløkka!AB36,Allidrett!AB36,VIA!AB36,Fotball!AB36,Fotballsenior!AB36,Norwaycup!AB36,Innebandy!AB36,Landhockey!AB36,Bandy!AB36,Bryting!AB36,Rugby!AB36,Sykkel!AB36)</f>
        <v>65100</v>
      </c>
      <c r="AC36" s="1">
        <v>0</v>
      </c>
    </row>
    <row r="37" spans="1:29">
      <c r="A37" s="1">
        <v>6652</v>
      </c>
      <c r="B37" s="1" t="s">
        <v>34</v>
      </c>
      <c r="C37" s="3">
        <f t="shared" si="4"/>
        <v>10000</v>
      </c>
      <c r="D37" s="2">
        <f t="shared" si="4"/>
        <v>0</v>
      </c>
      <c r="E37" s="2">
        <f t="shared" si="5"/>
        <v>10000</v>
      </c>
      <c r="F37" s="9">
        <f>SUM(Hoved!F37,Bjølsenhallen!F37,Voldsløkka!F37,Allidrett!F37,VIA!F37,Fotball!F37,Fotballsenior!F37,Norwaycup!F37,Innebandy!F37,Landhockey!F37,Bandy!F37,Bryting!F37,Rugby!F37,Sykkel!F37)</f>
        <v>0</v>
      </c>
      <c r="G37" s="1">
        <v>0</v>
      </c>
      <c r="H37" s="9">
        <f>SUM(Hoved!H37,Bjølsenhallen!H37,Voldsløkka!H37,Allidrett!H37,VIA!H37,Fotball!H37,Fotballsenior!H37,Norwaycup!H37,Innebandy!H37,Landhockey!H37,Bandy!H37,Bryting!H37,Rugby!H37,Sykkel!H37)</f>
        <v>0</v>
      </c>
      <c r="I37" s="1">
        <v>0</v>
      </c>
      <c r="J37" s="9">
        <f>SUM(Hoved!J37,Bjølsenhallen!J37,Voldsløkka!J37,Allidrett!J37,VIA!J37,Fotball!J37,Fotballsenior!J37,Norwaycup!J37,Innebandy!J37,Landhockey!J37,Bandy!J37,Bryting!J37,Rugby!J37,Sykkel!J37)</f>
        <v>0</v>
      </c>
      <c r="K37" s="1">
        <v>0</v>
      </c>
      <c r="L37" s="9">
        <f>SUM(Hoved!L37,Bjølsenhallen!L37,Voldsløkka!L37,Allidrett!L37,VIA!L37,Fotball!L37,Fotballsenior!L37,Norwaycup!L37,Innebandy!L37,Landhockey!L37,Bandy!L37,Bryting!L37,Rugby!L37,Sykkel!L37)</f>
        <v>0</v>
      </c>
      <c r="M37" s="1">
        <v>0</v>
      </c>
      <c r="N37" s="9">
        <f>SUM(Hoved!N37,Bjølsenhallen!N37,Voldsløkka!N37,Allidrett!N37,VIA!N37,Fotball!N37,Fotballsenior!N37,Norwaycup!N37,Innebandy!N37,Landhockey!N37,Bandy!N37,Bryting!N37,Rugby!N37,Sykkel!N37)</f>
        <v>2000</v>
      </c>
      <c r="O37" s="1">
        <v>0</v>
      </c>
      <c r="P37" s="9">
        <f>SUM(Hoved!P37,Bjølsenhallen!P37,Voldsløkka!P37,Allidrett!P37,VIA!P37,Fotball!P37,Fotballsenior!P37,Norwaycup!P37,Innebandy!P37,Landhockey!P37,Bandy!P37,Bryting!P37,Rugby!P37,Sykkel!P37)</f>
        <v>2000</v>
      </c>
      <c r="Q37" s="1">
        <v>0</v>
      </c>
      <c r="R37" s="9">
        <f>SUM(Hoved!R37,Bjølsenhallen!R37,Voldsløkka!R37,Allidrett!R37,VIA!R37,Fotball!R37,Fotballsenior!R37,Norwaycup!R37,Innebandy!R37,Landhockey!R37,Bandy!R37,Bryting!R37,Rugby!R37,Sykkel!R37)</f>
        <v>0</v>
      </c>
      <c r="S37" s="1">
        <v>0</v>
      </c>
      <c r="T37" s="9">
        <f>SUM(Hoved!T37,Bjølsenhallen!T37,Voldsløkka!T37,Allidrett!T37,VIA!T37,Fotball!T37,Fotballsenior!T37,Norwaycup!T37,Innebandy!T37,Landhockey!T37,Bandy!T37,Bryting!T37,Rugby!T37,Sykkel!T37)</f>
        <v>2000</v>
      </c>
      <c r="U37" s="1">
        <v>0</v>
      </c>
      <c r="V37" s="9">
        <f>SUM(Hoved!V37,Bjølsenhallen!V37,Voldsløkka!V37,Allidrett!V37,VIA!V37,Fotball!V37,Fotballsenior!V37,Norwaycup!V37,Innebandy!V37,Landhockey!V37,Bandy!V37,Bryting!V37,Rugby!V37,Sykkel!V37)</f>
        <v>2000</v>
      </c>
      <c r="W37" s="1">
        <v>0</v>
      </c>
      <c r="X37" s="9">
        <f>SUM(Hoved!X37,Bjølsenhallen!X37,Voldsløkka!X37,Allidrett!X37,VIA!X37,Fotball!X37,Fotballsenior!X37,Norwaycup!X37,Innebandy!X37,Landhockey!X37,Bandy!X37,Bryting!X37,Rugby!X37,Sykkel!X37)</f>
        <v>2000</v>
      </c>
      <c r="Y37" s="1">
        <v>0</v>
      </c>
      <c r="Z37" s="9">
        <f>SUM(Hoved!Z37,Bjølsenhallen!Z37,Voldsløkka!Z37,Allidrett!Z37,VIA!Z37,Fotball!Z37,Fotballsenior!Z37,Norwaycup!Z37,Innebandy!Z37,Landhockey!Z37,Bandy!Z37,Bryting!Z37,Rugby!Z37,Sykkel!Z37)</f>
        <v>0</v>
      </c>
      <c r="AA37" s="1">
        <v>0</v>
      </c>
      <c r="AB37" s="9">
        <f>SUM(Hoved!AB37,Bjølsenhallen!AB37,Voldsløkka!AB37,Allidrett!AB37,VIA!AB37,Fotball!AB37,Fotballsenior!AB37,Norwaycup!AB37,Innebandy!AB37,Landhockey!AB37,Bandy!AB37,Bryting!AB37,Rugby!AB37,Sykkel!AB37)</f>
        <v>0</v>
      </c>
      <c r="AC37" s="1">
        <v>0</v>
      </c>
    </row>
    <row r="38" spans="1:29">
      <c r="A38" s="1">
        <v>6700</v>
      </c>
      <c r="B38" s="1" t="s">
        <v>35</v>
      </c>
      <c r="C38" s="3">
        <f t="shared" si="4"/>
        <v>150000</v>
      </c>
      <c r="D38" s="2">
        <f t="shared" si="4"/>
        <v>0</v>
      </c>
      <c r="E38" s="2">
        <f t="shared" si="5"/>
        <v>150000</v>
      </c>
      <c r="F38" s="9">
        <f>SUM(Hoved!F38,Bjølsenhallen!F38,Voldsløkka!F38,Allidrett!F38,VIA!F38,Fotball!F38,Fotballsenior!F38,Norwaycup!F38,Innebandy!F38,Landhockey!F38,Bandy!F38,Bryting!F38,Rugby!F38,Sykkel!F38)</f>
        <v>0</v>
      </c>
      <c r="G38" s="1">
        <v>0</v>
      </c>
      <c r="H38" s="9">
        <f>SUM(Hoved!H38,Bjølsenhallen!H38,Voldsløkka!H38,Allidrett!H38,VIA!H38,Fotball!H38,Fotballsenior!H38,Norwaycup!H38,Innebandy!H38,Landhockey!H38,Bandy!H38,Bryting!H38,Rugby!H38,Sykkel!H38)</f>
        <v>0</v>
      </c>
      <c r="I38" s="1">
        <v>0</v>
      </c>
      <c r="J38" s="9">
        <f>SUM(Hoved!J38,Bjølsenhallen!J38,Voldsløkka!J38,Allidrett!J38,VIA!J38,Fotball!J38,Fotballsenior!J38,Norwaycup!J38,Innebandy!J38,Landhockey!J38,Bandy!J38,Bryting!J38,Rugby!J38,Sykkel!J38)</f>
        <v>37500</v>
      </c>
      <c r="K38" s="1">
        <v>0</v>
      </c>
      <c r="L38" s="9">
        <f>SUM(Hoved!L38,Bjølsenhallen!L38,Voldsløkka!L38,Allidrett!L38,VIA!L38,Fotball!L38,Fotballsenior!L38,Norwaycup!L38,Innebandy!L38,Landhockey!L38,Bandy!L38,Bryting!L38,Rugby!L38,Sykkel!L38)</f>
        <v>0</v>
      </c>
      <c r="M38" s="1">
        <v>0</v>
      </c>
      <c r="N38" s="9">
        <f>SUM(Hoved!N38,Bjølsenhallen!N38,Voldsløkka!N38,Allidrett!N38,VIA!N38,Fotball!N38,Fotballsenior!N38,Norwaycup!N38,Innebandy!N38,Landhockey!N38,Bandy!N38,Bryting!N38,Rugby!N38,Sykkel!N38)</f>
        <v>0</v>
      </c>
      <c r="O38" s="1">
        <v>0</v>
      </c>
      <c r="P38" s="9">
        <f>SUM(Hoved!P38,Bjølsenhallen!P38,Voldsløkka!P38,Allidrett!P38,VIA!P38,Fotball!P38,Fotballsenior!P38,Norwaycup!P38,Innebandy!P38,Landhockey!P38,Bandy!P38,Bryting!P38,Rugby!P38,Sykkel!P38)</f>
        <v>37500</v>
      </c>
      <c r="Q38" s="1">
        <v>0</v>
      </c>
      <c r="R38" s="9">
        <f>SUM(Hoved!R38,Bjølsenhallen!R38,Voldsløkka!R38,Allidrett!R38,VIA!R38,Fotball!R38,Fotballsenior!R38,Norwaycup!R38,Innebandy!R38,Landhockey!R38,Bandy!R38,Bryting!R38,Rugby!R38,Sykkel!R38)</f>
        <v>0</v>
      </c>
      <c r="S38" s="1">
        <v>0</v>
      </c>
      <c r="T38" s="9">
        <f>SUM(Hoved!T38,Bjølsenhallen!T38,Voldsløkka!T38,Allidrett!T38,VIA!T38,Fotball!T38,Fotballsenior!T38,Norwaycup!T38,Innebandy!T38,Landhockey!T38,Bandy!T38,Bryting!T38,Rugby!T38,Sykkel!T38)</f>
        <v>0</v>
      </c>
      <c r="U38" s="1">
        <v>0</v>
      </c>
      <c r="V38" s="9">
        <f>SUM(Hoved!V38,Bjølsenhallen!V38,Voldsløkka!V38,Allidrett!V38,VIA!V38,Fotball!V38,Fotballsenior!V38,Norwaycup!V38,Innebandy!V38,Landhockey!V38,Bandy!V38,Bryting!V38,Rugby!V38,Sykkel!V38)</f>
        <v>37500</v>
      </c>
      <c r="W38" s="1">
        <v>0</v>
      </c>
      <c r="X38" s="9">
        <f>SUM(Hoved!X38,Bjølsenhallen!X38,Voldsløkka!X38,Allidrett!X38,VIA!X38,Fotball!X38,Fotballsenior!X38,Norwaycup!X38,Innebandy!X38,Landhockey!X38,Bandy!X38,Bryting!X38,Rugby!X38,Sykkel!X38)</f>
        <v>0</v>
      </c>
      <c r="Y38" s="1">
        <v>0</v>
      </c>
      <c r="Z38" s="9">
        <f>SUM(Hoved!Z38,Bjølsenhallen!Z38,Voldsløkka!Z38,Allidrett!Z38,VIA!Z38,Fotball!Z38,Fotballsenior!Z38,Norwaycup!Z38,Innebandy!Z38,Landhockey!Z38,Bandy!Z38,Bryting!Z38,Rugby!Z38,Sykkel!Z38)</f>
        <v>0</v>
      </c>
      <c r="AA38" s="1">
        <v>0</v>
      </c>
      <c r="AB38" s="9">
        <f>SUM(Hoved!AB38,Bjølsenhallen!AB38,Voldsløkka!AB38,Allidrett!AB38,VIA!AB38,Fotball!AB38,Fotballsenior!AB38,Norwaycup!AB38,Innebandy!AB38,Landhockey!AB38,Bandy!AB38,Bryting!AB38,Rugby!AB38,Sykkel!AB38)</f>
        <v>37500</v>
      </c>
      <c r="AC38" s="1">
        <v>0</v>
      </c>
    </row>
    <row r="39" spans="1:29">
      <c r="A39" s="1">
        <v>6710</v>
      </c>
      <c r="B39" s="1" t="s">
        <v>36</v>
      </c>
      <c r="C39" s="3">
        <f t="shared" si="4"/>
        <v>220000</v>
      </c>
      <c r="D39" s="2">
        <f t="shared" si="4"/>
        <v>0</v>
      </c>
      <c r="E39" s="2">
        <f t="shared" si="5"/>
        <v>220000</v>
      </c>
      <c r="F39" s="9">
        <f>SUM(Hoved!F39,Bjølsenhallen!F39,Voldsløkka!F39,Allidrett!F39,VIA!F39,Fotball!F39,Fotballsenior!F39,Norwaycup!F39,Innebandy!F39,Landhockey!F39,Bandy!F39,Bryting!F39,Rugby!F39,Sykkel!F39)</f>
        <v>15000</v>
      </c>
      <c r="G39" s="1">
        <v>0</v>
      </c>
      <c r="H39" s="9">
        <f>SUM(Hoved!H39,Bjølsenhallen!H39,Voldsløkka!H39,Allidrett!H39,VIA!H39,Fotball!H39,Fotballsenior!H39,Norwaycup!H39,Innebandy!H39,Landhockey!H39,Bandy!H39,Bryting!H39,Rugby!H39,Sykkel!H39)</f>
        <v>16500</v>
      </c>
      <c r="I39" s="1">
        <v>0</v>
      </c>
      <c r="J39" s="9">
        <f>SUM(Hoved!J39,Bjølsenhallen!J39,Voldsløkka!J39,Allidrett!J39,VIA!J39,Fotball!J39,Fotballsenior!J39,Norwaycup!J39,Innebandy!J39,Landhockey!J39,Bandy!J39,Bryting!J39,Rugby!J39,Sykkel!J39)</f>
        <v>17750</v>
      </c>
      <c r="K39" s="1">
        <v>0</v>
      </c>
      <c r="L39" s="9">
        <f>SUM(Hoved!L39,Bjølsenhallen!L39,Voldsløkka!L39,Allidrett!L39,VIA!L39,Fotball!L39,Fotballsenior!L39,Norwaycup!L39,Innebandy!L39,Landhockey!L39,Bandy!L39,Bryting!L39,Rugby!L39,Sykkel!L39)</f>
        <v>20500</v>
      </c>
      <c r="M39" s="1">
        <v>0</v>
      </c>
      <c r="N39" s="9">
        <f>SUM(Hoved!N39,Bjølsenhallen!N39,Voldsløkka!N39,Allidrett!N39,VIA!N39,Fotball!N39,Fotballsenior!N39,Norwaycup!N39,Innebandy!N39,Landhockey!N39,Bandy!N39,Bryting!N39,Rugby!N39,Sykkel!N39)</f>
        <v>17000</v>
      </c>
      <c r="O39" s="1">
        <v>0</v>
      </c>
      <c r="P39" s="9">
        <f>SUM(Hoved!P39,Bjølsenhallen!P39,Voldsløkka!P39,Allidrett!P39,VIA!P39,Fotball!P39,Fotballsenior!P39,Norwaycup!P39,Innebandy!P39,Landhockey!P39,Bandy!P39,Bryting!P39,Rugby!P39,Sykkel!P39)</f>
        <v>18250</v>
      </c>
      <c r="Q39" s="1">
        <v>0</v>
      </c>
      <c r="R39" s="9">
        <f>SUM(Hoved!R39,Bjølsenhallen!R39,Voldsløkka!R39,Allidrett!R39,VIA!R39,Fotball!R39,Fotballsenior!R39,Norwaycup!R39,Innebandy!R39,Landhockey!R39,Bandy!R39,Bryting!R39,Rugby!R39,Sykkel!R39)</f>
        <v>0</v>
      </c>
      <c r="S39" s="1">
        <v>0</v>
      </c>
      <c r="T39" s="9">
        <f>SUM(Hoved!T39,Bjølsenhallen!T39,Voldsløkka!T39,Allidrett!T39,VIA!T39,Fotball!T39,Fotballsenior!T39,Norwaycup!T39,Innebandy!T39,Landhockey!T39,Bandy!T39,Bryting!T39,Rugby!T39,Sykkel!T39)</f>
        <v>18250</v>
      </c>
      <c r="U39" s="1">
        <v>0</v>
      </c>
      <c r="V39" s="9">
        <f>SUM(Hoved!V39,Bjølsenhallen!V39,Voldsløkka!V39,Allidrett!V39,VIA!V39,Fotball!V39,Fotballsenior!V39,Norwaycup!V39,Innebandy!V39,Landhockey!V39,Bandy!V39,Bryting!V39,Rugby!V39,Sykkel!V39)</f>
        <v>27000</v>
      </c>
      <c r="W39" s="1">
        <v>0</v>
      </c>
      <c r="X39" s="9">
        <f>SUM(Hoved!X39,Bjølsenhallen!X39,Voldsløkka!X39,Allidrett!X39,VIA!X39,Fotball!X39,Fotballsenior!X39,Norwaycup!X39,Innebandy!X39,Landhockey!X39,Bandy!X39,Bryting!X39,Rugby!X39,Sykkel!X39)</f>
        <v>21000</v>
      </c>
      <c r="Y39" s="1">
        <v>0</v>
      </c>
      <c r="Z39" s="9">
        <f>SUM(Hoved!Z39,Bjølsenhallen!Z39,Voldsløkka!Z39,Allidrett!Z39,VIA!Z39,Fotball!Z39,Fotballsenior!Z39,Norwaycup!Z39,Innebandy!Z39,Landhockey!Z39,Bandy!Z39,Bryting!Z39,Rugby!Z39,Sykkel!Z39)</f>
        <v>30250</v>
      </c>
      <c r="AA39" s="1">
        <v>0</v>
      </c>
      <c r="AB39" s="9">
        <f>SUM(Hoved!AB39,Bjølsenhallen!AB39,Voldsløkka!AB39,Allidrett!AB39,VIA!AB39,Fotball!AB39,Fotballsenior!AB39,Norwaycup!AB39,Innebandy!AB39,Landhockey!AB39,Bandy!AB39,Bryting!AB39,Rugby!AB39,Sykkel!AB39)</f>
        <v>18500</v>
      </c>
      <c r="AC39" s="1">
        <v>0</v>
      </c>
    </row>
    <row r="40" spans="1:29">
      <c r="A40" s="1">
        <v>6800</v>
      </c>
      <c r="B40" s="1" t="s">
        <v>37</v>
      </c>
      <c r="C40" s="3">
        <f t="shared" si="4"/>
        <v>25000</v>
      </c>
      <c r="D40" s="2">
        <f t="shared" si="4"/>
        <v>0</v>
      </c>
      <c r="E40" s="2">
        <f t="shared" si="5"/>
        <v>25000</v>
      </c>
      <c r="F40" s="9">
        <f>SUM(Hoved!F40,Bjølsenhallen!F40,Voldsløkka!F40,Allidrett!F40,VIA!F40,Fotball!F40,Fotballsenior!F40,Norwaycup!F40,Innebandy!F40,Landhockey!F40,Bandy!F40,Bryting!F40,Rugby!F40,Sykkel!F40)</f>
        <v>2000</v>
      </c>
      <c r="G40" s="1">
        <v>0</v>
      </c>
      <c r="H40" s="9">
        <f>SUM(Hoved!H40,Bjølsenhallen!H40,Voldsløkka!H40,Allidrett!H40,VIA!H40,Fotball!H40,Fotballsenior!H40,Norwaycup!H40,Innebandy!H40,Landhockey!H40,Bandy!H40,Bryting!H40,Rugby!H40,Sykkel!H40)</f>
        <v>2000</v>
      </c>
      <c r="I40" s="1">
        <v>0</v>
      </c>
      <c r="J40" s="9">
        <f>SUM(Hoved!J40,Bjølsenhallen!J40,Voldsløkka!J40,Allidrett!J40,VIA!J40,Fotball!J40,Fotballsenior!J40,Norwaycup!J40,Innebandy!J40,Landhockey!J40,Bandy!J40,Bryting!J40,Rugby!J40,Sykkel!J40)</f>
        <v>2000</v>
      </c>
      <c r="K40" s="1">
        <v>0</v>
      </c>
      <c r="L40" s="9">
        <f>SUM(Hoved!L40,Bjølsenhallen!L40,Voldsløkka!L40,Allidrett!L40,VIA!L40,Fotball!L40,Fotballsenior!L40,Norwaycup!L40,Innebandy!L40,Landhockey!L40,Bandy!L40,Bryting!L40,Rugby!L40,Sykkel!L40)</f>
        <v>2000</v>
      </c>
      <c r="M40" s="1">
        <v>0</v>
      </c>
      <c r="N40" s="9">
        <f>SUM(Hoved!N40,Bjølsenhallen!N40,Voldsløkka!N40,Allidrett!N40,VIA!N40,Fotball!N40,Fotballsenior!N40,Norwaycup!N40,Innebandy!N40,Landhockey!N40,Bandy!N40,Bryting!N40,Rugby!N40,Sykkel!N40)</f>
        <v>2000</v>
      </c>
      <c r="O40" s="1">
        <v>0</v>
      </c>
      <c r="P40" s="9">
        <f>SUM(Hoved!P40,Bjølsenhallen!P40,Voldsløkka!P40,Allidrett!P40,VIA!P40,Fotball!P40,Fotballsenior!P40,Norwaycup!P40,Innebandy!P40,Landhockey!P40,Bandy!P40,Bryting!P40,Rugby!P40,Sykkel!P40)</f>
        <v>2000</v>
      </c>
      <c r="Q40" s="1">
        <v>0</v>
      </c>
      <c r="R40" s="9">
        <f>SUM(Hoved!R40,Bjølsenhallen!R40,Voldsløkka!R40,Allidrett!R40,VIA!R40,Fotball!R40,Fotballsenior!R40,Norwaycup!R40,Innebandy!R40,Landhockey!R40,Bandy!R40,Bryting!R40,Rugby!R40,Sykkel!R40)</f>
        <v>2000</v>
      </c>
      <c r="S40" s="1">
        <v>0</v>
      </c>
      <c r="T40" s="9">
        <f>SUM(Hoved!T40,Bjølsenhallen!T40,Voldsløkka!T40,Allidrett!T40,VIA!T40,Fotball!T40,Fotballsenior!T40,Norwaycup!T40,Innebandy!T40,Landhockey!T40,Bandy!T40,Bryting!T40,Rugby!T40,Sykkel!T40)</f>
        <v>2000</v>
      </c>
      <c r="U40" s="1">
        <v>0</v>
      </c>
      <c r="V40" s="9">
        <f>SUM(Hoved!V40,Bjølsenhallen!V40,Voldsløkka!V40,Allidrett!V40,VIA!V40,Fotball!V40,Fotballsenior!V40,Norwaycup!V40,Innebandy!V40,Landhockey!V40,Bandy!V40,Bryting!V40,Rugby!V40,Sykkel!V40)</f>
        <v>2000</v>
      </c>
      <c r="W40" s="1">
        <v>0</v>
      </c>
      <c r="X40" s="9">
        <f>SUM(Hoved!X40,Bjølsenhallen!X40,Voldsløkka!X40,Allidrett!X40,VIA!X40,Fotball!X40,Fotballsenior!X40,Norwaycup!X40,Innebandy!X40,Landhockey!X40,Bandy!X40,Bryting!X40,Rugby!X40,Sykkel!X40)</f>
        <v>2000</v>
      </c>
      <c r="Y40" s="1">
        <v>0</v>
      </c>
      <c r="Z40" s="9">
        <f>SUM(Hoved!Z40,Bjølsenhallen!Z40,Voldsløkka!Z40,Allidrett!Z40,VIA!Z40,Fotball!Z40,Fotballsenior!Z40,Norwaycup!Z40,Innebandy!Z40,Landhockey!Z40,Bandy!Z40,Bryting!Z40,Rugby!Z40,Sykkel!Z40)</f>
        <v>2000</v>
      </c>
      <c r="AA40" s="1">
        <v>0</v>
      </c>
      <c r="AB40" s="9">
        <f>SUM(Hoved!AB40,Bjølsenhallen!AB40,Voldsløkka!AB40,Allidrett!AB40,VIA!AB40,Fotball!AB40,Fotballsenior!AB40,Norwaycup!AB40,Innebandy!AB40,Landhockey!AB40,Bandy!AB40,Bryting!AB40,Rugby!AB40,Sykkel!AB40)</f>
        <v>3000</v>
      </c>
      <c r="AC40" s="1">
        <v>0</v>
      </c>
    </row>
    <row r="41" spans="1:29">
      <c r="A41" s="1">
        <v>6801</v>
      </c>
      <c r="B41" s="1" t="s">
        <v>38</v>
      </c>
      <c r="C41" s="3">
        <f t="shared" si="4"/>
        <v>2000</v>
      </c>
      <c r="D41" s="2">
        <f t="shared" si="4"/>
        <v>0</v>
      </c>
      <c r="E41" s="2">
        <f t="shared" si="5"/>
        <v>2000</v>
      </c>
      <c r="F41" s="9">
        <f>SUM(Hoved!F41,Bjølsenhallen!F41,Voldsløkka!F41,Allidrett!F41,VIA!F41,Fotball!F41,Fotballsenior!F41,Norwaycup!F41,Innebandy!F41,Landhockey!F41,Bandy!F41,Bryting!F41,Rugby!F41,Sykkel!F41)</f>
        <v>0</v>
      </c>
      <c r="G41" s="1">
        <v>0</v>
      </c>
      <c r="H41" s="9">
        <f>SUM(Hoved!H41,Bjølsenhallen!H41,Voldsløkka!H41,Allidrett!H41,VIA!H41,Fotball!H41,Fotballsenior!H41,Norwaycup!H41,Innebandy!H41,Landhockey!H41,Bandy!H41,Bryting!H41,Rugby!H41,Sykkel!H41)</f>
        <v>0</v>
      </c>
      <c r="I41" s="1">
        <v>0</v>
      </c>
      <c r="J41" s="9">
        <f>SUM(Hoved!J41,Bjølsenhallen!J41,Voldsløkka!J41,Allidrett!J41,VIA!J41,Fotball!J41,Fotballsenior!J41,Norwaycup!J41,Innebandy!J41,Landhockey!J41,Bandy!J41,Bryting!J41,Rugby!J41,Sykkel!J41)</f>
        <v>0</v>
      </c>
      <c r="K41" s="1">
        <v>0</v>
      </c>
      <c r="L41" s="9">
        <f>SUM(Hoved!L41,Bjølsenhallen!L41,Voldsløkka!L41,Allidrett!L41,VIA!L41,Fotball!L41,Fotballsenior!L41,Norwaycup!L41,Innebandy!L41,Landhockey!L41,Bandy!L41,Bryting!L41,Rugby!L41,Sykkel!L41)</f>
        <v>0</v>
      </c>
      <c r="M41" s="1">
        <v>0</v>
      </c>
      <c r="N41" s="9">
        <f>SUM(Hoved!N41,Bjølsenhallen!N41,Voldsløkka!N41,Allidrett!N41,VIA!N41,Fotball!N41,Fotballsenior!N41,Norwaycup!N41,Innebandy!N41,Landhockey!N41,Bandy!N41,Bryting!N41,Rugby!N41,Sykkel!N41)</f>
        <v>0</v>
      </c>
      <c r="O41" s="1">
        <v>0</v>
      </c>
      <c r="P41" s="9">
        <f>SUM(Hoved!P41,Bjølsenhallen!P41,Voldsløkka!P41,Allidrett!P41,VIA!P41,Fotball!P41,Fotballsenior!P41,Norwaycup!P41,Innebandy!P41,Landhockey!P41,Bandy!P41,Bryting!P41,Rugby!P41,Sykkel!P41)</f>
        <v>2000</v>
      </c>
      <c r="Q41" s="1">
        <v>0</v>
      </c>
      <c r="R41" s="9">
        <f>SUM(Hoved!R41,Bjølsenhallen!R41,Voldsløkka!R41,Allidrett!R41,VIA!R41,Fotball!R41,Fotballsenior!R41,Norwaycup!R41,Innebandy!R41,Landhockey!R41,Bandy!R41,Bryting!R41,Rugby!R41,Sykkel!R41)</f>
        <v>0</v>
      </c>
      <c r="S41" s="1">
        <v>0</v>
      </c>
      <c r="T41" s="9">
        <f>SUM(Hoved!T41,Bjølsenhallen!T41,Voldsløkka!T41,Allidrett!T41,VIA!T41,Fotball!T41,Fotballsenior!T41,Norwaycup!T41,Innebandy!T41,Landhockey!T41,Bandy!T41,Bryting!T41,Rugby!T41,Sykkel!T41)</f>
        <v>0</v>
      </c>
      <c r="U41" s="1">
        <v>0</v>
      </c>
      <c r="V41" s="9">
        <f>SUM(Hoved!V41,Bjølsenhallen!V41,Voldsløkka!V41,Allidrett!V41,VIA!V41,Fotball!V41,Fotballsenior!V41,Norwaycup!V41,Innebandy!V41,Landhockey!V41,Bandy!V41,Bryting!V41,Rugby!V41,Sykkel!V41)</f>
        <v>0</v>
      </c>
      <c r="W41" s="1">
        <v>0</v>
      </c>
      <c r="X41" s="9">
        <f>SUM(Hoved!X41,Bjølsenhallen!X41,Voldsløkka!X41,Allidrett!X41,VIA!X41,Fotball!X41,Fotballsenior!X41,Norwaycup!X41,Innebandy!X41,Landhockey!X41,Bandy!X41,Bryting!X41,Rugby!X41,Sykkel!X41)</f>
        <v>0</v>
      </c>
      <c r="Y41" s="1">
        <v>0</v>
      </c>
      <c r="Z41" s="9">
        <f>SUM(Hoved!Z41,Bjølsenhallen!Z41,Voldsløkka!Z41,Allidrett!Z41,VIA!Z41,Fotball!Z41,Fotballsenior!Z41,Norwaycup!Z41,Innebandy!Z41,Landhockey!Z41,Bandy!Z41,Bryting!Z41,Rugby!Z41,Sykkel!Z41)</f>
        <v>0</v>
      </c>
      <c r="AA41" s="1">
        <v>0</v>
      </c>
      <c r="AB41" s="9">
        <f>SUM(Hoved!AB41,Bjølsenhallen!AB41,Voldsløkka!AB41,Allidrett!AB41,VIA!AB41,Fotball!AB41,Fotballsenior!AB41,Norwaycup!AB41,Innebandy!AB41,Landhockey!AB41,Bandy!AB41,Bryting!AB41,Rugby!AB41,Sykkel!AB41)</f>
        <v>0</v>
      </c>
      <c r="AC41" s="1">
        <v>0</v>
      </c>
    </row>
    <row r="42" spans="1:29">
      <c r="A42" s="1">
        <v>6860</v>
      </c>
      <c r="B42" s="1" t="s">
        <v>39</v>
      </c>
      <c r="C42" s="3">
        <f t="shared" si="4"/>
        <v>50000</v>
      </c>
      <c r="D42" s="2">
        <f t="shared" si="4"/>
        <v>0</v>
      </c>
      <c r="E42" s="2">
        <f t="shared" si="5"/>
        <v>50000</v>
      </c>
      <c r="F42" s="9">
        <f>SUM(Hoved!F42,Bjølsenhallen!F42,Voldsløkka!F42,Allidrett!F42,VIA!F42,Fotball!F42,Fotballsenior!F42,Norwaycup!F42,Innebandy!F42,Landhockey!F42,Bandy!F42,Bryting!F42,Rugby!F42,Sykkel!F42)</f>
        <v>4500</v>
      </c>
      <c r="G42" s="1">
        <v>0</v>
      </c>
      <c r="H42" s="9">
        <f>SUM(Hoved!H42,Bjølsenhallen!H42,Voldsløkka!H42,Allidrett!H42,VIA!H42,Fotball!H42,Fotballsenior!H42,Norwaycup!H42,Innebandy!H42,Landhockey!H42,Bandy!H42,Bryting!H42,Rugby!H42,Sykkel!H42)</f>
        <v>3500</v>
      </c>
      <c r="I42" s="1">
        <v>0</v>
      </c>
      <c r="J42" s="9">
        <f>SUM(Hoved!J42,Bjølsenhallen!J42,Voldsløkka!J42,Allidrett!J42,VIA!J42,Fotball!J42,Fotballsenior!J42,Norwaycup!J42,Innebandy!J42,Landhockey!J42,Bandy!J42,Bryting!J42,Rugby!J42,Sykkel!J42)</f>
        <v>3500</v>
      </c>
      <c r="K42" s="1">
        <v>0</v>
      </c>
      <c r="L42" s="9">
        <f>SUM(Hoved!L42,Bjølsenhallen!L42,Voldsløkka!L42,Allidrett!L42,VIA!L42,Fotball!L42,Fotballsenior!L42,Norwaycup!L42,Innebandy!L42,Landhockey!L42,Bandy!L42,Bryting!L42,Rugby!L42,Sykkel!L42)</f>
        <v>3500</v>
      </c>
      <c r="M42" s="1">
        <v>0</v>
      </c>
      <c r="N42" s="9">
        <f>SUM(Hoved!N42,Bjølsenhallen!N42,Voldsløkka!N42,Allidrett!N42,VIA!N42,Fotball!N42,Fotballsenior!N42,Norwaycup!N42,Innebandy!N42,Landhockey!N42,Bandy!N42,Bryting!N42,Rugby!N42,Sykkel!N42)</f>
        <v>5000</v>
      </c>
      <c r="O42" s="1">
        <v>0</v>
      </c>
      <c r="P42" s="9">
        <f>SUM(Hoved!P42,Bjølsenhallen!P42,Voldsløkka!P42,Allidrett!P42,VIA!P42,Fotball!P42,Fotballsenior!P42,Norwaycup!P42,Innebandy!P42,Landhockey!P42,Bandy!P42,Bryting!P42,Rugby!P42,Sykkel!P42)</f>
        <v>7500</v>
      </c>
      <c r="Q42" s="1">
        <v>0</v>
      </c>
      <c r="R42" s="9">
        <f>SUM(Hoved!R42,Bjølsenhallen!R42,Voldsløkka!R42,Allidrett!R42,VIA!R42,Fotball!R42,Fotballsenior!R42,Norwaycup!R42,Innebandy!R42,Landhockey!R42,Bandy!R42,Bryting!R42,Rugby!R42,Sykkel!R42)</f>
        <v>2000</v>
      </c>
      <c r="S42" s="1">
        <v>0</v>
      </c>
      <c r="T42" s="9">
        <f>SUM(Hoved!T42,Bjølsenhallen!T42,Voldsløkka!T42,Allidrett!T42,VIA!T42,Fotball!T42,Fotballsenior!T42,Norwaycup!T42,Innebandy!T42,Landhockey!T42,Bandy!T42,Bryting!T42,Rugby!T42,Sykkel!T42)</f>
        <v>3500</v>
      </c>
      <c r="U42" s="1">
        <v>0</v>
      </c>
      <c r="V42" s="9">
        <f>SUM(Hoved!V42,Bjølsenhallen!V42,Voldsløkka!V42,Allidrett!V42,VIA!V42,Fotball!V42,Fotballsenior!V42,Norwaycup!V42,Innebandy!V42,Landhockey!V42,Bandy!V42,Bryting!V42,Rugby!V42,Sykkel!V42)</f>
        <v>3500</v>
      </c>
      <c r="W42" s="1">
        <v>0</v>
      </c>
      <c r="X42" s="9">
        <f>SUM(Hoved!X42,Bjølsenhallen!X42,Voldsløkka!X42,Allidrett!X42,VIA!X42,Fotball!X42,Fotballsenior!X42,Norwaycup!X42,Innebandy!X42,Landhockey!X42,Bandy!X42,Bryting!X42,Rugby!X42,Sykkel!X42)</f>
        <v>3500</v>
      </c>
      <c r="Y42" s="1">
        <v>0</v>
      </c>
      <c r="Z42" s="9">
        <f>SUM(Hoved!Z42,Bjølsenhallen!Z42,Voldsløkka!Z42,Allidrett!Z42,VIA!Z42,Fotball!Z42,Fotballsenior!Z42,Norwaycup!Z42,Innebandy!Z42,Landhockey!Z42,Bandy!Z42,Bryting!Z42,Rugby!Z42,Sykkel!Z42)</f>
        <v>4000</v>
      </c>
      <c r="AA42" s="1">
        <v>0</v>
      </c>
      <c r="AB42" s="9">
        <f>SUM(Hoved!AB42,Bjølsenhallen!AB42,Voldsløkka!AB42,Allidrett!AB42,VIA!AB42,Fotball!AB42,Fotballsenior!AB42,Norwaycup!AB42,Innebandy!AB42,Landhockey!AB42,Bandy!AB42,Bryting!AB42,Rugby!AB42,Sykkel!AB42)</f>
        <v>6000</v>
      </c>
      <c r="AC42" s="1">
        <v>0</v>
      </c>
    </row>
    <row r="43" spans="1:29">
      <c r="A43" s="1">
        <v>6861</v>
      </c>
      <c r="B43" s="1" t="s">
        <v>40</v>
      </c>
      <c r="C43" s="3">
        <f t="shared" si="4"/>
        <v>50500</v>
      </c>
      <c r="D43" s="2">
        <f t="shared" si="4"/>
        <v>0</v>
      </c>
      <c r="E43" s="2">
        <f t="shared" si="5"/>
        <v>50500</v>
      </c>
      <c r="F43" s="9">
        <f>SUM(Hoved!F43,Bjølsenhallen!F43,Voldsløkka!F43,Allidrett!F43,VIA!F43,Fotball!F43,Fotballsenior!F43,Norwaycup!F43,Innebandy!F43,Landhockey!F43,Bandy!F43,Bryting!F43,Rugby!F43,Sykkel!F43)</f>
        <v>5500</v>
      </c>
      <c r="G43" s="1">
        <v>0</v>
      </c>
      <c r="H43" s="9">
        <f>SUM(Hoved!H43,Bjølsenhallen!H43,Voldsløkka!H43,Allidrett!H43,VIA!H43,Fotball!H43,Fotballsenior!H43,Norwaycup!H43,Innebandy!H43,Landhockey!H43,Bandy!H43,Bryting!H43,Rugby!H43,Sykkel!H43)</f>
        <v>0</v>
      </c>
      <c r="I43" s="1">
        <v>0</v>
      </c>
      <c r="J43" s="9">
        <f>SUM(Hoved!J43,Bjølsenhallen!J43,Voldsløkka!J43,Allidrett!J43,VIA!J43,Fotball!J43,Fotballsenior!J43,Norwaycup!J43,Innebandy!J43,Landhockey!J43,Bandy!J43,Bryting!J43,Rugby!J43,Sykkel!J43)</f>
        <v>20000</v>
      </c>
      <c r="K43" s="1">
        <v>0</v>
      </c>
      <c r="L43" s="9">
        <f>SUM(Hoved!L43,Bjølsenhallen!L43,Voldsløkka!L43,Allidrett!L43,VIA!L43,Fotball!L43,Fotballsenior!L43,Norwaycup!L43,Innebandy!L43,Landhockey!L43,Bandy!L43,Bryting!L43,Rugby!L43,Sykkel!L43)</f>
        <v>0</v>
      </c>
      <c r="M43" s="1">
        <v>0</v>
      </c>
      <c r="N43" s="9">
        <f>SUM(Hoved!N43,Bjølsenhallen!N43,Voldsløkka!N43,Allidrett!N43,VIA!N43,Fotball!N43,Fotballsenior!N43,Norwaycup!N43,Innebandy!N43,Landhockey!N43,Bandy!N43,Bryting!N43,Rugby!N43,Sykkel!N43)</f>
        <v>0</v>
      </c>
      <c r="O43" s="1">
        <v>0</v>
      </c>
      <c r="P43" s="9">
        <f>SUM(Hoved!P43,Bjølsenhallen!P43,Voldsløkka!P43,Allidrett!P43,VIA!P43,Fotball!P43,Fotballsenior!P43,Norwaycup!P43,Innebandy!P43,Landhockey!P43,Bandy!P43,Bryting!P43,Rugby!P43,Sykkel!P43)</f>
        <v>0</v>
      </c>
      <c r="Q43" s="1">
        <v>0</v>
      </c>
      <c r="R43" s="9">
        <f>SUM(Hoved!R43,Bjølsenhallen!R43,Voldsløkka!R43,Allidrett!R43,VIA!R43,Fotball!R43,Fotballsenior!R43,Norwaycup!R43,Innebandy!R43,Landhockey!R43,Bandy!R43,Bryting!R43,Rugby!R43,Sykkel!R43)</f>
        <v>0</v>
      </c>
      <c r="S43" s="1">
        <v>0</v>
      </c>
      <c r="T43" s="9">
        <f>SUM(Hoved!T43,Bjølsenhallen!T43,Voldsløkka!T43,Allidrett!T43,VIA!T43,Fotball!T43,Fotballsenior!T43,Norwaycup!T43,Innebandy!T43,Landhockey!T43,Bandy!T43,Bryting!T43,Rugby!T43,Sykkel!T43)</f>
        <v>0</v>
      </c>
      <c r="U43" s="1">
        <v>0</v>
      </c>
      <c r="V43" s="9">
        <f>SUM(Hoved!V43,Bjølsenhallen!V43,Voldsløkka!V43,Allidrett!V43,VIA!V43,Fotball!V43,Fotballsenior!V43,Norwaycup!V43,Innebandy!V43,Landhockey!V43,Bandy!V43,Bryting!V43,Rugby!V43,Sykkel!V43)</f>
        <v>15000</v>
      </c>
      <c r="W43" s="1">
        <v>0</v>
      </c>
      <c r="X43" s="9">
        <f>SUM(Hoved!X43,Bjølsenhallen!X43,Voldsløkka!X43,Allidrett!X43,VIA!X43,Fotball!X43,Fotballsenior!X43,Norwaycup!X43,Innebandy!X43,Landhockey!X43,Bandy!X43,Bryting!X43,Rugby!X43,Sykkel!X43)</f>
        <v>8000</v>
      </c>
      <c r="Y43" s="1">
        <v>0</v>
      </c>
      <c r="Z43" s="9">
        <f>SUM(Hoved!Z43,Bjølsenhallen!Z43,Voldsløkka!Z43,Allidrett!Z43,VIA!Z43,Fotball!Z43,Fotballsenior!Z43,Norwaycup!Z43,Innebandy!Z43,Landhockey!Z43,Bandy!Z43,Bryting!Z43,Rugby!Z43,Sykkel!Z43)</f>
        <v>1000</v>
      </c>
      <c r="AA43" s="1">
        <v>0</v>
      </c>
      <c r="AB43" s="9">
        <f>SUM(Hoved!AB43,Bjølsenhallen!AB43,Voldsløkka!AB43,Allidrett!AB43,VIA!AB43,Fotball!AB43,Fotballsenior!AB43,Norwaycup!AB43,Innebandy!AB43,Landhockey!AB43,Bandy!AB43,Bryting!AB43,Rugby!AB43,Sykkel!AB43)</f>
        <v>1000</v>
      </c>
      <c r="AC43" s="1">
        <v>0</v>
      </c>
    </row>
    <row r="44" spans="1:29">
      <c r="A44" s="1">
        <v>6862</v>
      </c>
      <c r="B44" s="1" t="s">
        <v>41</v>
      </c>
      <c r="C44" s="3">
        <f t="shared" si="4"/>
        <v>134500</v>
      </c>
      <c r="D44" s="2">
        <f t="shared" si="4"/>
        <v>0</v>
      </c>
      <c r="E44" s="2">
        <f t="shared" si="5"/>
        <v>134500</v>
      </c>
      <c r="F44" s="9">
        <f>SUM(Hoved!F44,Bjølsenhallen!F44,Voldsløkka!F44,Allidrett!F44,VIA!F44,Fotball!F44,Fotballsenior!F44,Norwaycup!F44,Innebandy!F44,Landhockey!F44,Bandy!F44,Bryting!F44,Rugby!F44,Sykkel!F44)</f>
        <v>1500</v>
      </c>
      <c r="G44" s="1">
        <v>0</v>
      </c>
      <c r="H44" s="9">
        <f>SUM(Hoved!H44,Bjølsenhallen!H44,Voldsløkka!H44,Allidrett!H44,VIA!H44,Fotball!H44,Fotballsenior!H44,Norwaycup!H44,Innebandy!H44,Landhockey!H44,Bandy!H44,Bryting!H44,Rugby!H44,Sykkel!H44)</f>
        <v>2500</v>
      </c>
      <c r="I44" s="1">
        <v>0</v>
      </c>
      <c r="J44" s="9">
        <f>SUM(Hoved!J44,Bjølsenhallen!J44,Voldsløkka!J44,Allidrett!J44,VIA!J44,Fotball!J44,Fotballsenior!J44,Norwaycup!J44,Innebandy!J44,Landhockey!J44,Bandy!J44,Bryting!J44,Rugby!J44,Sykkel!J44)</f>
        <v>6500</v>
      </c>
      <c r="K44" s="1">
        <v>0</v>
      </c>
      <c r="L44" s="9">
        <f>SUM(Hoved!L44,Bjølsenhallen!L44,Voldsløkka!L44,Allidrett!L44,VIA!L44,Fotball!L44,Fotballsenior!L44,Norwaycup!L44,Innebandy!L44,Landhockey!L44,Bandy!L44,Bryting!L44,Rugby!L44,Sykkel!L44)</f>
        <v>19000</v>
      </c>
      <c r="M44" s="1">
        <v>0</v>
      </c>
      <c r="N44" s="9">
        <f>SUM(Hoved!N44,Bjølsenhallen!N44,Voldsløkka!N44,Allidrett!N44,VIA!N44,Fotball!N44,Fotballsenior!N44,Norwaycup!N44,Innebandy!N44,Landhockey!N44,Bandy!N44,Bryting!N44,Rugby!N44,Sykkel!N44)</f>
        <v>15500</v>
      </c>
      <c r="O44" s="1">
        <v>0</v>
      </c>
      <c r="P44" s="9">
        <f>SUM(Hoved!P44,Bjølsenhallen!P44,Voldsløkka!P44,Allidrett!P44,VIA!P44,Fotball!P44,Fotballsenior!P44,Norwaycup!P44,Innebandy!P44,Landhockey!P44,Bandy!P44,Bryting!P44,Rugby!P44,Sykkel!P44)</f>
        <v>21000</v>
      </c>
      <c r="Q44" s="1">
        <v>0</v>
      </c>
      <c r="R44" s="9">
        <f>SUM(Hoved!R44,Bjølsenhallen!R44,Voldsløkka!R44,Allidrett!R44,VIA!R44,Fotball!R44,Fotballsenior!R44,Norwaycup!R44,Innebandy!R44,Landhockey!R44,Bandy!R44,Bryting!R44,Rugby!R44,Sykkel!R44)</f>
        <v>1500</v>
      </c>
      <c r="S44" s="1">
        <v>0</v>
      </c>
      <c r="T44" s="9">
        <f>SUM(Hoved!T44,Bjølsenhallen!T44,Voldsløkka!T44,Allidrett!T44,VIA!T44,Fotball!T44,Fotballsenior!T44,Norwaycup!T44,Innebandy!T44,Landhockey!T44,Bandy!T44,Bryting!T44,Rugby!T44,Sykkel!T44)</f>
        <v>26500</v>
      </c>
      <c r="U44" s="1">
        <v>0</v>
      </c>
      <c r="V44" s="9">
        <f>SUM(Hoved!V44,Bjølsenhallen!V44,Voldsløkka!V44,Allidrett!V44,VIA!V44,Fotball!V44,Fotballsenior!V44,Norwaycup!V44,Innebandy!V44,Landhockey!V44,Bandy!V44,Bryting!V44,Rugby!V44,Sykkel!V44)</f>
        <v>15500</v>
      </c>
      <c r="W44" s="1">
        <v>0</v>
      </c>
      <c r="X44" s="9">
        <f>SUM(Hoved!X44,Bjølsenhallen!X44,Voldsløkka!X44,Allidrett!X44,VIA!X44,Fotball!X44,Fotballsenior!X44,Norwaycup!X44,Innebandy!X44,Landhockey!X44,Bandy!X44,Bryting!X44,Rugby!X44,Sykkel!X44)</f>
        <v>16500</v>
      </c>
      <c r="Y44" s="1">
        <v>0</v>
      </c>
      <c r="Z44" s="9">
        <f>SUM(Hoved!Z44,Bjølsenhallen!Z44,Voldsløkka!Z44,Allidrett!Z44,VIA!Z44,Fotball!Z44,Fotballsenior!Z44,Norwaycup!Z44,Innebandy!Z44,Landhockey!Z44,Bandy!Z44,Bryting!Z44,Rugby!Z44,Sykkel!Z44)</f>
        <v>3500</v>
      </c>
      <c r="AA44" s="1">
        <v>0</v>
      </c>
      <c r="AB44" s="9">
        <f>SUM(Hoved!AB44,Bjølsenhallen!AB44,Voldsløkka!AB44,Allidrett!AB44,VIA!AB44,Fotball!AB44,Fotballsenior!AB44,Norwaycup!AB44,Innebandy!AB44,Landhockey!AB44,Bandy!AB44,Bryting!AB44,Rugby!AB44,Sykkel!AB44)</f>
        <v>5000</v>
      </c>
      <c r="AC44" s="1">
        <v>0</v>
      </c>
    </row>
    <row r="45" spans="1:29">
      <c r="A45" s="1">
        <v>6901</v>
      </c>
      <c r="B45" s="1" t="s">
        <v>42</v>
      </c>
      <c r="C45" s="3">
        <f t="shared" si="4"/>
        <v>32000</v>
      </c>
      <c r="D45" s="2">
        <f t="shared" si="4"/>
        <v>0</v>
      </c>
      <c r="E45" s="2">
        <f t="shared" si="5"/>
        <v>32000</v>
      </c>
      <c r="F45" s="9">
        <f>SUM(Hoved!F45,Bjølsenhallen!F45,Voldsløkka!F45,Allidrett!F45,VIA!F45,Fotball!F45,Fotballsenior!F45,Norwaycup!F45,Innebandy!F45,Landhockey!F45,Bandy!F45,Bryting!F45,Rugby!F45,Sykkel!F45)</f>
        <v>7500</v>
      </c>
      <c r="G45" s="1">
        <v>0</v>
      </c>
      <c r="H45" s="9">
        <f>SUM(Hoved!H45,Bjølsenhallen!H45,Voldsløkka!H45,Allidrett!H45,VIA!H45,Fotball!H45,Fotballsenior!H45,Norwaycup!H45,Innebandy!H45,Landhockey!H45,Bandy!H45,Bryting!H45,Rugby!H45,Sykkel!H45)</f>
        <v>0</v>
      </c>
      <c r="I45" s="1">
        <v>0</v>
      </c>
      <c r="J45" s="9">
        <f>SUM(Hoved!J45,Bjølsenhallen!J45,Voldsløkka!J45,Allidrett!J45,VIA!J45,Fotball!J45,Fotballsenior!J45,Norwaycup!J45,Innebandy!J45,Landhockey!J45,Bandy!J45,Bryting!J45,Rugby!J45,Sykkel!J45)</f>
        <v>0</v>
      </c>
      <c r="K45" s="1">
        <v>0</v>
      </c>
      <c r="L45" s="9">
        <f>SUM(Hoved!L45,Bjølsenhallen!L45,Voldsløkka!L45,Allidrett!L45,VIA!L45,Fotball!L45,Fotballsenior!L45,Norwaycup!L45,Innebandy!L45,Landhockey!L45,Bandy!L45,Bryting!L45,Rugby!L45,Sykkel!L45)</f>
        <v>7500</v>
      </c>
      <c r="M45" s="1">
        <v>0</v>
      </c>
      <c r="N45" s="9">
        <f>SUM(Hoved!N45,Bjølsenhallen!N45,Voldsløkka!N45,Allidrett!N45,VIA!N45,Fotball!N45,Fotballsenior!N45,Norwaycup!N45,Innebandy!N45,Landhockey!N45,Bandy!N45,Bryting!N45,Rugby!N45,Sykkel!N45)</f>
        <v>0</v>
      </c>
      <c r="O45" s="1">
        <v>0</v>
      </c>
      <c r="P45" s="9">
        <f>SUM(Hoved!P45,Bjølsenhallen!P45,Voldsløkka!P45,Allidrett!P45,VIA!P45,Fotball!P45,Fotballsenior!P45,Norwaycup!P45,Innebandy!P45,Landhockey!P45,Bandy!P45,Bryting!P45,Rugby!P45,Sykkel!P45)</f>
        <v>2000</v>
      </c>
      <c r="Q45" s="1">
        <v>0</v>
      </c>
      <c r="R45" s="9">
        <f>SUM(Hoved!R45,Bjølsenhallen!R45,Voldsløkka!R45,Allidrett!R45,VIA!R45,Fotball!R45,Fotballsenior!R45,Norwaycup!R45,Innebandy!R45,Landhockey!R45,Bandy!R45,Bryting!R45,Rugby!R45,Sykkel!R45)</f>
        <v>7500</v>
      </c>
      <c r="S45" s="1">
        <v>0</v>
      </c>
      <c r="T45" s="9">
        <f>SUM(Hoved!T45,Bjølsenhallen!T45,Voldsløkka!T45,Allidrett!T45,VIA!T45,Fotball!T45,Fotballsenior!T45,Norwaycup!T45,Innebandy!T45,Landhockey!T45,Bandy!T45,Bryting!T45,Rugby!T45,Sykkel!T45)</f>
        <v>0</v>
      </c>
      <c r="U45" s="1">
        <v>0</v>
      </c>
      <c r="V45" s="9">
        <f>SUM(Hoved!V45,Bjølsenhallen!V45,Voldsløkka!V45,Allidrett!V45,VIA!V45,Fotball!V45,Fotballsenior!V45,Norwaycup!V45,Innebandy!V45,Landhockey!V45,Bandy!V45,Bryting!V45,Rugby!V45,Sykkel!V45)</f>
        <v>0</v>
      </c>
      <c r="W45" s="1">
        <v>0</v>
      </c>
      <c r="X45" s="9">
        <f>SUM(Hoved!X45,Bjølsenhallen!X45,Voldsløkka!X45,Allidrett!X45,VIA!X45,Fotball!X45,Fotballsenior!X45,Norwaycup!X45,Innebandy!X45,Landhockey!X45,Bandy!X45,Bryting!X45,Rugby!X45,Sykkel!X45)</f>
        <v>7500</v>
      </c>
      <c r="Y45" s="1">
        <v>0</v>
      </c>
      <c r="Z45" s="9">
        <f>SUM(Hoved!Z45,Bjølsenhallen!Z45,Voldsløkka!Z45,Allidrett!Z45,VIA!Z45,Fotball!Z45,Fotballsenior!Z45,Norwaycup!Z45,Innebandy!Z45,Landhockey!Z45,Bandy!Z45,Bryting!Z45,Rugby!Z45,Sykkel!Z45)</f>
        <v>0</v>
      </c>
      <c r="AA45" s="1">
        <v>0</v>
      </c>
      <c r="AB45" s="9">
        <f>SUM(Hoved!AB45,Bjølsenhallen!AB45,Voldsløkka!AB45,Allidrett!AB45,VIA!AB45,Fotball!AB45,Fotballsenior!AB45,Norwaycup!AB45,Innebandy!AB45,Landhockey!AB45,Bandy!AB45,Bryting!AB45,Rugby!AB45,Sykkel!AB45)</f>
        <v>0</v>
      </c>
      <c r="AC45" s="1">
        <v>0</v>
      </c>
    </row>
    <row r="46" spans="1:29">
      <c r="A46" s="1">
        <v>6902</v>
      </c>
      <c r="B46" s="1" t="s">
        <v>43</v>
      </c>
      <c r="C46" s="3">
        <f t="shared" si="4"/>
        <v>25250</v>
      </c>
      <c r="D46" s="2">
        <f t="shared" si="4"/>
        <v>0</v>
      </c>
      <c r="E46" s="2">
        <f t="shared" si="5"/>
        <v>25250</v>
      </c>
      <c r="F46" s="9">
        <f>SUM(Hoved!F46,Bjølsenhallen!F46,Voldsløkka!F46,Allidrett!F46,VIA!F46,Fotball!F46,Fotballsenior!F46,Norwaycup!F46,Innebandy!F46,Landhockey!F46,Bandy!F46,Bryting!F46,Rugby!F46,Sykkel!F46)</f>
        <v>5000</v>
      </c>
      <c r="G46" s="1">
        <v>0</v>
      </c>
      <c r="H46" s="9">
        <f>SUM(Hoved!H46,Bjølsenhallen!H46,Voldsløkka!H46,Allidrett!H46,VIA!H46,Fotball!H46,Fotballsenior!H46,Norwaycup!H46,Innebandy!H46,Landhockey!H46,Bandy!H46,Bryting!H46,Rugby!H46,Sykkel!H46)</f>
        <v>0</v>
      </c>
      <c r="I46" s="1">
        <v>0</v>
      </c>
      <c r="J46" s="9">
        <f>SUM(Hoved!J46,Bjølsenhallen!J46,Voldsløkka!J46,Allidrett!J46,VIA!J46,Fotball!J46,Fotballsenior!J46,Norwaycup!J46,Innebandy!J46,Landhockey!J46,Bandy!J46,Bryting!J46,Rugby!J46,Sykkel!J46)</f>
        <v>0</v>
      </c>
      <c r="K46" s="1">
        <v>0</v>
      </c>
      <c r="L46" s="9">
        <f>SUM(Hoved!L46,Bjølsenhallen!L46,Voldsløkka!L46,Allidrett!L46,VIA!L46,Fotball!L46,Fotballsenior!L46,Norwaycup!L46,Innebandy!L46,Landhockey!L46,Bandy!L46,Bryting!L46,Rugby!L46,Sykkel!L46)</f>
        <v>3750</v>
      </c>
      <c r="M46" s="1">
        <v>0</v>
      </c>
      <c r="N46" s="9">
        <f>SUM(Hoved!N46,Bjølsenhallen!N46,Voldsløkka!N46,Allidrett!N46,VIA!N46,Fotball!N46,Fotballsenior!N46,Norwaycup!N46,Innebandy!N46,Landhockey!N46,Bandy!N46,Bryting!N46,Rugby!N46,Sykkel!N46)</f>
        <v>0</v>
      </c>
      <c r="O46" s="1">
        <v>0</v>
      </c>
      <c r="P46" s="9">
        <f>SUM(Hoved!P46,Bjølsenhallen!P46,Voldsløkka!P46,Allidrett!P46,VIA!P46,Fotball!P46,Fotballsenior!P46,Norwaycup!P46,Innebandy!P46,Landhockey!P46,Bandy!P46,Bryting!P46,Rugby!P46,Sykkel!P46)</f>
        <v>0</v>
      </c>
      <c r="Q46" s="1">
        <v>0</v>
      </c>
      <c r="R46" s="9">
        <f>SUM(Hoved!R46,Bjølsenhallen!R46,Voldsløkka!R46,Allidrett!R46,VIA!R46,Fotball!R46,Fotballsenior!R46,Norwaycup!R46,Innebandy!R46,Landhockey!R46,Bandy!R46,Bryting!R46,Rugby!R46,Sykkel!R46)</f>
        <v>3750</v>
      </c>
      <c r="S46" s="1">
        <v>0</v>
      </c>
      <c r="T46" s="9">
        <f>SUM(Hoved!T46,Bjølsenhallen!T46,Voldsløkka!T46,Allidrett!T46,VIA!T46,Fotball!T46,Fotballsenior!T46,Norwaycup!T46,Innebandy!T46,Landhockey!T46,Bandy!T46,Bryting!T46,Rugby!T46,Sykkel!T46)</f>
        <v>1000</v>
      </c>
      <c r="U46" s="1">
        <v>0</v>
      </c>
      <c r="V46" s="9">
        <f>SUM(Hoved!V46,Bjølsenhallen!V46,Voldsløkka!V46,Allidrett!V46,VIA!V46,Fotball!V46,Fotballsenior!V46,Norwaycup!V46,Innebandy!V46,Landhockey!V46,Bandy!V46,Bryting!V46,Rugby!V46,Sykkel!V46)</f>
        <v>0</v>
      </c>
      <c r="W46" s="1">
        <v>0</v>
      </c>
      <c r="X46" s="9">
        <f>SUM(Hoved!X46,Bjølsenhallen!X46,Voldsløkka!X46,Allidrett!X46,VIA!X46,Fotball!X46,Fotballsenior!X46,Norwaycup!X46,Innebandy!X46,Landhockey!X46,Bandy!X46,Bryting!X46,Rugby!X46,Sykkel!X46)</f>
        <v>3750</v>
      </c>
      <c r="Y46" s="1">
        <v>0</v>
      </c>
      <c r="Z46" s="9">
        <f>SUM(Hoved!Z46,Bjølsenhallen!Z46,Voldsløkka!Z46,Allidrett!Z46,VIA!Z46,Fotball!Z46,Fotballsenior!Z46,Norwaycup!Z46,Innebandy!Z46,Landhockey!Z46,Bandy!Z46,Bryting!Z46,Rugby!Z46,Sykkel!Z46)</f>
        <v>0</v>
      </c>
      <c r="AA46" s="1">
        <v>0</v>
      </c>
      <c r="AB46" s="9">
        <f>SUM(Hoved!AB46,Bjølsenhallen!AB46,Voldsløkka!AB46,Allidrett!AB46,VIA!AB46,Fotball!AB46,Fotballsenior!AB46,Norwaycup!AB46,Innebandy!AB46,Landhockey!AB46,Bandy!AB46,Bryting!AB46,Rugby!AB46,Sykkel!AB46)</f>
        <v>8000</v>
      </c>
      <c r="AC46" s="1">
        <v>0</v>
      </c>
    </row>
    <row r="47" spans="1:29">
      <c r="A47" s="1">
        <v>7320</v>
      </c>
      <c r="B47" s="1" t="s">
        <v>44</v>
      </c>
      <c r="C47" s="3">
        <f t="shared" si="4"/>
        <v>98000</v>
      </c>
      <c r="D47" s="2">
        <f t="shared" si="4"/>
        <v>0</v>
      </c>
      <c r="E47" s="2">
        <f t="shared" si="5"/>
        <v>98000</v>
      </c>
      <c r="F47" s="9">
        <f>SUM(Hoved!F47,Bjølsenhallen!F47,Voldsløkka!F47,Allidrett!F47,VIA!F47,Fotball!F47,Fotballsenior!F47,Norwaycup!F47,Innebandy!F47,Landhockey!F47,Bandy!F47,Bryting!F47,Rugby!F47,Sykkel!F47)</f>
        <v>2500</v>
      </c>
      <c r="G47" s="1">
        <v>0</v>
      </c>
      <c r="H47" s="9">
        <f>SUM(Hoved!H47,Bjølsenhallen!H47,Voldsløkka!H47,Allidrett!H47,VIA!H47,Fotball!H47,Fotballsenior!H47,Norwaycup!H47,Innebandy!H47,Landhockey!H47,Bandy!H47,Bryting!H47,Rugby!H47,Sykkel!H47)</f>
        <v>0</v>
      </c>
      <c r="I47" s="1">
        <v>0</v>
      </c>
      <c r="J47" s="9">
        <f>SUM(Hoved!J47,Bjølsenhallen!J47,Voldsløkka!J47,Allidrett!J47,VIA!J47,Fotball!J47,Fotballsenior!J47,Norwaycup!J47,Innebandy!J47,Landhockey!J47,Bandy!J47,Bryting!J47,Rugby!J47,Sykkel!J47)</f>
        <v>23000</v>
      </c>
      <c r="K47" s="1">
        <v>0</v>
      </c>
      <c r="L47" s="9">
        <f>SUM(Hoved!L47,Bjølsenhallen!L47,Voldsløkka!L47,Allidrett!L47,VIA!L47,Fotball!L47,Fotballsenior!L47,Norwaycup!L47,Innebandy!L47,Landhockey!L47,Bandy!L47,Bryting!L47,Rugby!L47,Sykkel!L47)</f>
        <v>23000</v>
      </c>
      <c r="M47" s="1">
        <v>0</v>
      </c>
      <c r="N47" s="9">
        <f>SUM(Hoved!N47,Bjølsenhallen!N47,Voldsløkka!N47,Allidrett!N47,VIA!N47,Fotball!N47,Fotballsenior!N47,Norwaycup!N47,Innebandy!N47,Landhockey!N47,Bandy!N47,Bryting!N47,Rugby!N47,Sykkel!N47)</f>
        <v>32000</v>
      </c>
      <c r="O47" s="1">
        <v>0</v>
      </c>
      <c r="P47" s="9">
        <f>SUM(Hoved!P47,Bjølsenhallen!P47,Voldsløkka!P47,Allidrett!P47,VIA!P47,Fotball!P47,Fotballsenior!P47,Norwaycup!P47,Innebandy!P47,Landhockey!P47,Bandy!P47,Bryting!P47,Rugby!P47,Sykkel!P47)</f>
        <v>6000</v>
      </c>
      <c r="Q47" s="1">
        <v>0</v>
      </c>
      <c r="R47" s="9">
        <f>SUM(Hoved!R47,Bjølsenhallen!R47,Voldsløkka!R47,Allidrett!R47,VIA!R47,Fotball!R47,Fotballsenior!R47,Norwaycup!R47,Innebandy!R47,Landhockey!R47,Bandy!R47,Bryting!R47,Rugby!R47,Sykkel!R47)</f>
        <v>0</v>
      </c>
      <c r="S47" s="1">
        <v>0</v>
      </c>
      <c r="T47" s="9">
        <f>SUM(Hoved!T47,Bjølsenhallen!T47,Voldsløkka!T47,Allidrett!T47,VIA!T47,Fotball!T47,Fotballsenior!T47,Norwaycup!T47,Innebandy!T47,Landhockey!T47,Bandy!T47,Bryting!T47,Rugby!T47,Sykkel!T47)</f>
        <v>9000</v>
      </c>
      <c r="U47" s="1">
        <v>0</v>
      </c>
      <c r="V47" s="9">
        <f>SUM(Hoved!V47,Bjølsenhallen!V47,Voldsløkka!V47,Allidrett!V47,VIA!V47,Fotball!V47,Fotballsenior!V47,Norwaycup!V47,Innebandy!V47,Landhockey!V47,Bandy!V47,Bryting!V47,Rugby!V47,Sykkel!V47)</f>
        <v>0</v>
      </c>
      <c r="W47" s="1">
        <v>0</v>
      </c>
      <c r="X47" s="9">
        <f>SUM(Hoved!X47,Bjølsenhallen!X47,Voldsløkka!X47,Allidrett!X47,VIA!X47,Fotball!X47,Fotballsenior!X47,Norwaycup!X47,Innebandy!X47,Landhockey!X47,Bandy!X47,Bryting!X47,Rugby!X47,Sykkel!X47)</f>
        <v>0</v>
      </c>
      <c r="Y47" s="1">
        <v>0</v>
      </c>
      <c r="Z47" s="9">
        <f>SUM(Hoved!Z47,Bjølsenhallen!Z47,Voldsløkka!Z47,Allidrett!Z47,VIA!Z47,Fotball!Z47,Fotballsenior!Z47,Norwaycup!Z47,Innebandy!Z47,Landhockey!Z47,Bandy!Z47,Bryting!Z47,Rugby!Z47,Sykkel!Z47)</f>
        <v>2500</v>
      </c>
      <c r="AA47" s="1">
        <v>0</v>
      </c>
      <c r="AB47" s="9">
        <f>SUM(Hoved!AB47,Bjølsenhallen!AB47,Voldsløkka!AB47,Allidrett!AB47,VIA!AB47,Fotball!AB47,Fotballsenior!AB47,Norwaycup!AB47,Innebandy!AB47,Landhockey!AB47,Bandy!AB47,Bryting!AB47,Rugby!AB47,Sykkel!AB47)</f>
        <v>0</v>
      </c>
      <c r="AC47" s="1">
        <v>0</v>
      </c>
    </row>
    <row r="48" spans="1:29">
      <c r="A48" s="1">
        <v>7420</v>
      </c>
      <c r="B48" s="1" t="s">
        <v>45</v>
      </c>
      <c r="C48" s="3">
        <f t="shared" si="4"/>
        <v>30000</v>
      </c>
      <c r="D48" s="2">
        <f t="shared" si="4"/>
        <v>0</v>
      </c>
      <c r="E48" s="2">
        <f t="shared" si="5"/>
        <v>30000</v>
      </c>
      <c r="F48" s="9">
        <f>SUM(Hoved!F48,Bjølsenhallen!F48,Voldsløkka!F48,Allidrett!F48,VIA!F48,Fotball!F48,Fotballsenior!F48,Norwaycup!F48,Innebandy!F48,Landhockey!F48,Bandy!F48,Bryting!F48,Rugby!F48,Sykkel!F48)</f>
        <v>30000</v>
      </c>
      <c r="G48" s="1">
        <v>0</v>
      </c>
      <c r="H48" s="9">
        <f>SUM(Hoved!H48,Bjølsenhallen!H48,Voldsløkka!H48,Allidrett!H48,VIA!H48,Fotball!H48,Fotballsenior!H48,Norwaycup!H48,Innebandy!H48,Landhockey!H48,Bandy!H48,Bryting!H48,Rugby!H48,Sykkel!H48)</f>
        <v>0</v>
      </c>
      <c r="I48" s="1">
        <v>0</v>
      </c>
      <c r="J48" s="9">
        <f>SUM(Hoved!J48,Bjølsenhallen!J48,Voldsløkka!J48,Allidrett!J48,VIA!J48,Fotball!J48,Fotballsenior!J48,Norwaycup!J48,Innebandy!J48,Landhockey!J48,Bandy!J48,Bryting!J48,Rugby!J48,Sykkel!J48)</f>
        <v>0</v>
      </c>
      <c r="K48" s="1">
        <v>0</v>
      </c>
      <c r="L48" s="9">
        <f>SUM(Hoved!L48,Bjølsenhallen!L48,Voldsløkka!L48,Allidrett!L48,VIA!L48,Fotball!L48,Fotballsenior!L48,Norwaycup!L48,Innebandy!L48,Landhockey!L48,Bandy!L48,Bryting!L48,Rugby!L48,Sykkel!L48)</f>
        <v>0</v>
      </c>
      <c r="M48" s="1">
        <v>0</v>
      </c>
      <c r="N48" s="9">
        <f>SUM(Hoved!N48,Bjølsenhallen!N48,Voldsløkka!N48,Allidrett!N48,VIA!N48,Fotball!N48,Fotballsenior!N48,Norwaycup!N48,Innebandy!N48,Landhockey!N48,Bandy!N48,Bryting!N48,Rugby!N48,Sykkel!N48)</f>
        <v>0</v>
      </c>
      <c r="O48" s="1">
        <v>0</v>
      </c>
      <c r="P48" s="9">
        <f>SUM(Hoved!P48,Bjølsenhallen!P48,Voldsløkka!P48,Allidrett!P48,VIA!P48,Fotball!P48,Fotballsenior!P48,Norwaycup!P48,Innebandy!P48,Landhockey!P48,Bandy!P48,Bryting!P48,Rugby!P48,Sykkel!P48)</f>
        <v>0</v>
      </c>
      <c r="Q48" s="1">
        <v>0</v>
      </c>
      <c r="R48" s="9">
        <f>SUM(Hoved!R48,Bjølsenhallen!R48,Voldsløkka!R48,Allidrett!R48,VIA!R48,Fotball!R48,Fotballsenior!R48,Norwaycup!R48,Innebandy!R48,Landhockey!R48,Bandy!R48,Bryting!R48,Rugby!R48,Sykkel!R48)</f>
        <v>0</v>
      </c>
      <c r="S48" s="1">
        <v>0</v>
      </c>
      <c r="T48" s="9">
        <f>SUM(Hoved!T48,Bjølsenhallen!T48,Voldsløkka!T48,Allidrett!T48,VIA!T48,Fotball!T48,Fotballsenior!T48,Norwaycup!T48,Innebandy!T48,Landhockey!T48,Bandy!T48,Bryting!T48,Rugby!T48,Sykkel!T48)</f>
        <v>0</v>
      </c>
      <c r="U48" s="1">
        <v>0</v>
      </c>
      <c r="V48" s="9">
        <f>SUM(Hoved!V48,Bjølsenhallen!V48,Voldsløkka!V48,Allidrett!V48,VIA!V48,Fotball!V48,Fotballsenior!V48,Norwaycup!V48,Innebandy!V48,Landhockey!V48,Bandy!V48,Bryting!V48,Rugby!V48,Sykkel!V48)</f>
        <v>0</v>
      </c>
      <c r="W48" s="1">
        <v>0</v>
      </c>
      <c r="X48" s="9">
        <f>SUM(Hoved!X48,Bjølsenhallen!X48,Voldsløkka!X48,Allidrett!X48,VIA!X48,Fotball!X48,Fotballsenior!X48,Norwaycup!X48,Innebandy!X48,Landhockey!X48,Bandy!X48,Bryting!X48,Rugby!X48,Sykkel!X48)</f>
        <v>0</v>
      </c>
      <c r="Y48" s="1">
        <v>0</v>
      </c>
      <c r="Z48" s="9">
        <f>SUM(Hoved!Z48,Bjølsenhallen!Z48,Voldsløkka!Z48,Allidrett!Z48,VIA!Z48,Fotball!Z48,Fotballsenior!Z48,Norwaycup!Z48,Innebandy!Z48,Landhockey!Z48,Bandy!Z48,Bryting!Z48,Rugby!Z48,Sykkel!Z48)</f>
        <v>0</v>
      </c>
      <c r="AA48" s="1">
        <v>0</v>
      </c>
      <c r="AB48" s="9">
        <f>SUM(Hoved!AB48,Bjølsenhallen!AB48,Voldsløkka!AB48,Allidrett!AB48,VIA!AB48,Fotball!AB48,Fotballsenior!AB48,Norwaycup!AB48,Innebandy!AB48,Landhockey!AB48,Bandy!AB48,Bryting!AB48,Rugby!AB48,Sykkel!AB48)</f>
        <v>0</v>
      </c>
      <c r="AC48" s="1">
        <v>0</v>
      </c>
    </row>
    <row r="49" spans="1:29">
      <c r="A49" s="1">
        <v>7500</v>
      </c>
      <c r="B49" s="1" t="s">
        <v>46</v>
      </c>
      <c r="C49" s="3">
        <f t="shared" si="4"/>
        <v>4312.9999999999991</v>
      </c>
      <c r="D49" s="2">
        <f t="shared" si="4"/>
        <v>0</v>
      </c>
      <c r="E49" s="2">
        <f t="shared" si="5"/>
        <v>4312.9999999999991</v>
      </c>
      <c r="F49" s="9">
        <f>SUM(Hoved!F49,Bjølsenhallen!F49,Voldsløkka!F49,Allidrett!F49,VIA!F49,Fotball!F49,Fotballsenior!F49,Norwaycup!F49,Innebandy!F49,Landhockey!F49,Bandy!F49,Bryting!F49,Rugby!F49,Sykkel!F49)</f>
        <v>359.41666666666669</v>
      </c>
      <c r="G49" s="1">
        <v>0</v>
      </c>
      <c r="H49" s="9">
        <f>SUM(Hoved!H49,Bjølsenhallen!H49,Voldsløkka!H49,Allidrett!H49,VIA!H49,Fotball!H49,Fotballsenior!H49,Norwaycup!H49,Innebandy!H49,Landhockey!H49,Bandy!H49,Bryting!H49,Rugby!H49,Sykkel!H49)</f>
        <v>359.41666666666669</v>
      </c>
      <c r="I49" s="1">
        <v>0</v>
      </c>
      <c r="J49" s="9">
        <f>SUM(Hoved!J49,Bjølsenhallen!J49,Voldsløkka!J49,Allidrett!J49,VIA!J49,Fotball!J49,Fotballsenior!J49,Norwaycup!J49,Innebandy!J49,Landhockey!J49,Bandy!J49,Bryting!J49,Rugby!J49,Sykkel!J49)</f>
        <v>359.41666666666669</v>
      </c>
      <c r="K49" s="1">
        <v>0</v>
      </c>
      <c r="L49" s="9">
        <f>SUM(Hoved!L49,Bjølsenhallen!L49,Voldsløkka!L49,Allidrett!L49,VIA!L49,Fotball!L49,Fotballsenior!L49,Norwaycup!L49,Innebandy!L49,Landhockey!L49,Bandy!L49,Bryting!L49,Rugby!L49,Sykkel!L49)</f>
        <v>359.41666666666669</v>
      </c>
      <c r="M49" s="1">
        <v>0</v>
      </c>
      <c r="N49" s="9">
        <f>SUM(Hoved!N49,Bjølsenhallen!N49,Voldsløkka!N49,Allidrett!N49,VIA!N49,Fotball!N49,Fotballsenior!N49,Norwaycup!N49,Innebandy!N49,Landhockey!N49,Bandy!N49,Bryting!N49,Rugby!N49,Sykkel!N49)</f>
        <v>359.41666666666669</v>
      </c>
      <c r="O49" s="1">
        <v>0</v>
      </c>
      <c r="P49" s="9">
        <f>SUM(Hoved!P49,Bjølsenhallen!P49,Voldsløkka!P49,Allidrett!P49,VIA!P49,Fotball!P49,Fotballsenior!P49,Norwaycup!P49,Innebandy!P49,Landhockey!P49,Bandy!P49,Bryting!P49,Rugby!P49,Sykkel!P49)</f>
        <v>359.41666666666669</v>
      </c>
      <c r="Q49" s="1">
        <v>0</v>
      </c>
      <c r="R49" s="9">
        <f>SUM(Hoved!R49,Bjølsenhallen!R49,Voldsløkka!R49,Allidrett!R49,VIA!R49,Fotball!R49,Fotballsenior!R49,Norwaycup!R49,Innebandy!R49,Landhockey!R49,Bandy!R49,Bryting!R49,Rugby!R49,Sykkel!R49)</f>
        <v>359.41666666666669</v>
      </c>
      <c r="S49" s="1">
        <v>0</v>
      </c>
      <c r="T49" s="9">
        <f>SUM(Hoved!T49,Bjølsenhallen!T49,Voldsløkka!T49,Allidrett!T49,VIA!T49,Fotball!T49,Fotballsenior!T49,Norwaycup!T49,Innebandy!T49,Landhockey!T49,Bandy!T49,Bryting!T49,Rugby!T49,Sykkel!T49)</f>
        <v>359.41666666666669</v>
      </c>
      <c r="U49" s="1">
        <v>0</v>
      </c>
      <c r="V49" s="9">
        <f>SUM(Hoved!V49,Bjølsenhallen!V49,Voldsløkka!V49,Allidrett!V49,VIA!V49,Fotball!V49,Fotballsenior!V49,Norwaycup!V49,Innebandy!V49,Landhockey!V49,Bandy!V49,Bryting!V49,Rugby!V49,Sykkel!V49)</f>
        <v>359.41666666666669</v>
      </c>
      <c r="W49" s="1">
        <v>0</v>
      </c>
      <c r="X49" s="9">
        <f>SUM(Hoved!X49,Bjølsenhallen!X49,Voldsløkka!X49,Allidrett!X49,VIA!X49,Fotball!X49,Fotballsenior!X49,Norwaycup!X49,Innebandy!X49,Landhockey!X49,Bandy!X49,Bryting!X49,Rugby!X49,Sykkel!X49)</f>
        <v>359.41666666666669</v>
      </c>
      <c r="Y49" s="1">
        <v>0</v>
      </c>
      <c r="Z49" s="9">
        <f>SUM(Hoved!Z49,Bjølsenhallen!Z49,Voldsløkka!Z49,Allidrett!Z49,VIA!Z49,Fotball!Z49,Fotballsenior!Z49,Norwaycup!Z49,Innebandy!Z49,Landhockey!Z49,Bandy!Z49,Bryting!Z49,Rugby!Z49,Sykkel!Z49)</f>
        <v>359.41666666666669</v>
      </c>
      <c r="AA49" s="1">
        <v>0</v>
      </c>
      <c r="AB49" s="9">
        <f>SUM(Hoved!AB49,Bjølsenhallen!AB49,Voldsløkka!AB49,Allidrett!AB49,VIA!AB49,Fotball!AB49,Fotballsenior!AB49,Norwaycup!AB49,Innebandy!AB49,Landhockey!AB49,Bandy!AB49,Bryting!AB49,Rugby!AB49,Sykkel!AB49)</f>
        <v>359.41666666666669</v>
      </c>
      <c r="AC49" s="1">
        <v>0</v>
      </c>
    </row>
    <row r="50" spans="1:29">
      <c r="A50" s="1">
        <v>7720</v>
      </c>
      <c r="B50" s="1" t="s">
        <v>47</v>
      </c>
      <c r="C50" s="3">
        <f t="shared" si="4"/>
        <v>40500</v>
      </c>
      <c r="D50" s="2">
        <f t="shared" si="4"/>
        <v>0</v>
      </c>
      <c r="E50" s="2">
        <f t="shared" si="5"/>
        <v>40500</v>
      </c>
      <c r="F50" s="9">
        <f>SUM(Hoved!F50,Bjølsenhallen!F50,Voldsløkka!F50,Allidrett!F50,VIA!F50,Fotball!F50,Fotballsenior!F50,Norwaycup!F50,Innebandy!F50,Landhockey!F50,Bandy!F50,Bryting!F50,Rugby!F50,Sykkel!F50)</f>
        <v>1500</v>
      </c>
      <c r="G50" s="1">
        <v>0</v>
      </c>
      <c r="H50" s="9">
        <f>SUM(Hoved!H50,Bjølsenhallen!H50,Voldsløkka!H50,Allidrett!H50,VIA!H50,Fotball!H50,Fotballsenior!H50,Norwaycup!H50,Innebandy!H50,Landhockey!H50,Bandy!H50,Bryting!H50,Rugby!H50,Sykkel!H50)</f>
        <v>1500</v>
      </c>
      <c r="I50" s="1">
        <v>0</v>
      </c>
      <c r="J50" s="9">
        <f>SUM(Hoved!J50,Bjølsenhallen!J50,Voldsløkka!J50,Allidrett!J50,VIA!J50,Fotball!J50,Fotballsenior!J50,Norwaycup!J50,Innebandy!J50,Landhockey!J50,Bandy!J50,Bryting!J50,Rugby!J50,Sykkel!J50)</f>
        <v>2000</v>
      </c>
      <c r="K50" s="1">
        <v>0</v>
      </c>
      <c r="L50" s="9">
        <f>SUM(Hoved!L50,Bjølsenhallen!L50,Voldsløkka!L50,Allidrett!L50,VIA!L50,Fotball!L50,Fotballsenior!L50,Norwaycup!L50,Innebandy!L50,Landhockey!L50,Bandy!L50,Bryting!L50,Rugby!L50,Sykkel!L50)</f>
        <v>1000</v>
      </c>
      <c r="M50" s="1">
        <v>0</v>
      </c>
      <c r="N50" s="9">
        <f>SUM(Hoved!N50,Bjølsenhallen!N50,Voldsløkka!N50,Allidrett!N50,VIA!N50,Fotball!N50,Fotballsenior!N50,Norwaycup!N50,Innebandy!N50,Landhockey!N50,Bandy!N50,Bryting!N50,Rugby!N50,Sykkel!N50)</f>
        <v>11000</v>
      </c>
      <c r="O50" s="1">
        <v>0</v>
      </c>
      <c r="P50" s="9">
        <f>SUM(Hoved!P50,Bjølsenhallen!P50,Voldsløkka!P50,Allidrett!P50,VIA!P50,Fotball!P50,Fotballsenior!P50,Norwaycup!P50,Innebandy!P50,Landhockey!P50,Bandy!P50,Bryting!P50,Rugby!P50,Sykkel!P50)</f>
        <v>5000</v>
      </c>
      <c r="Q50" s="1">
        <v>0</v>
      </c>
      <c r="R50" s="9">
        <f>SUM(Hoved!R50,Bjølsenhallen!R50,Voldsløkka!R50,Allidrett!R50,VIA!R50,Fotball!R50,Fotballsenior!R50,Norwaycup!R50,Innebandy!R50,Landhockey!R50,Bandy!R50,Bryting!R50,Rugby!R50,Sykkel!R50)</f>
        <v>0</v>
      </c>
      <c r="S50" s="1">
        <v>0</v>
      </c>
      <c r="T50" s="9">
        <f>SUM(Hoved!T50,Bjølsenhallen!T50,Voldsløkka!T50,Allidrett!T50,VIA!T50,Fotball!T50,Fotballsenior!T50,Norwaycup!T50,Innebandy!T50,Landhockey!T50,Bandy!T50,Bryting!T50,Rugby!T50,Sykkel!T50)</f>
        <v>0</v>
      </c>
      <c r="U50" s="1">
        <v>0</v>
      </c>
      <c r="V50" s="9">
        <f>SUM(Hoved!V50,Bjølsenhallen!V50,Voldsløkka!V50,Allidrett!V50,VIA!V50,Fotball!V50,Fotballsenior!V50,Norwaycup!V50,Innebandy!V50,Landhockey!V50,Bandy!V50,Bryting!V50,Rugby!V50,Sykkel!V50)</f>
        <v>0</v>
      </c>
      <c r="W50" s="1">
        <v>0</v>
      </c>
      <c r="X50" s="9">
        <f>SUM(Hoved!X50,Bjølsenhallen!X50,Voldsløkka!X50,Allidrett!X50,VIA!X50,Fotball!X50,Fotballsenior!X50,Norwaycup!X50,Innebandy!X50,Landhockey!X50,Bandy!X50,Bryting!X50,Rugby!X50,Sykkel!X50)</f>
        <v>1500</v>
      </c>
      <c r="Y50" s="1">
        <v>0</v>
      </c>
      <c r="Z50" s="9">
        <f>SUM(Hoved!Z50,Bjølsenhallen!Z50,Voldsløkka!Z50,Allidrett!Z50,VIA!Z50,Fotball!Z50,Fotballsenior!Z50,Norwaycup!Z50,Innebandy!Z50,Landhockey!Z50,Bandy!Z50,Bryting!Z50,Rugby!Z50,Sykkel!Z50)</f>
        <v>15500</v>
      </c>
      <c r="AA50" s="1">
        <v>0</v>
      </c>
      <c r="AB50" s="9">
        <f>SUM(Hoved!AB50,Bjølsenhallen!AB50,Voldsløkka!AB50,Allidrett!AB50,VIA!AB50,Fotball!AB50,Fotballsenior!AB50,Norwaycup!AB50,Innebandy!AB50,Landhockey!AB50,Bandy!AB50,Bryting!AB50,Rugby!AB50,Sykkel!AB50)</f>
        <v>1500</v>
      </c>
      <c r="AC50" s="1">
        <v>0</v>
      </c>
    </row>
    <row r="51" spans="1:29">
      <c r="A51" s="1">
        <v>7770</v>
      </c>
      <c r="B51" s="1" t="s">
        <v>48</v>
      </c>
      <c r="C51" s="3">
        <f t="shared" si="4"/>
        <v>77770</v>
      </c>
      <c r="D51" s="2">
        <f t="shared" si="4"/>
        <v>0</v>
      </c>
      <c r="E51" s="2">
        <f t="shared" si="5"/>
        <v>77770</v>
      </c>
      <c r="F51" s="9">
        <f>SUM(Hoved!F51,Bjølsenhallen!F51,Voldsløkka!F51,Allidrett!F51,VIA!F51,Fotball!F51,Fotballsenior!F51,Norwaycup!F51,Innebandy!F51,Landhockey!F51,Bandy!F51,Bryting!F51,Rugby!F51,Sykkel!F51)</f>
        <v>9527</v>
      </c>
      <c r="G51" s="1">
        <v>0</v>
      </c>
      <c r="H51" s="9">
        <f>SUM(Hoved!H51,Bjølsenhallen!H51,Voldsløkka!H51,Allidrett!H51,VIA!H51,Fotball!H51,Fotballsenior!H51,Norwaycup!H51,Innebandy!H51,Landhockey!H51,Bandy!H51,Bryting!H51,Rugby!H51,Sykkel!H51)</f>
        <v>7027</v>
      </c>
      <c r="I51" s="1">
        <v>0</v>
      </c>
      <c r="J51" s="9">
        <f>SUM(Hoved!J51,Bjølsenhallen!J51,Voldsløkka!J51,Allidrett!J51,VIA!J51,Fotball!J51,Fotballsenior!J51,Norwaycup!J51,Innebandy!J51,Landhockey!J51,Bandy!J51,Bryting!J51,Rugby!J51,Sykkel!J51)</f>
        <v>7027</v>
      </c>
      <c r="K51" s="1">
        <v>0</v>
      </c>
      <c r="L51" s="9">
        <f>SUM(Hoved!L51,Bjølsenhallen!L51,Voldsløkka!L51,Allidrett!L51,VIA!L51,Fotball!L51,Fotballsenior!L51,Norwaycup!L51,Innebandy!L51,Landhockey!L51,Bandy!L51,Bryting!L51,Rugby!L51,Sykkel!L51)</f>
        <v>7027</v>
      </c>
      <c r="M51" s="1">
        <v>0</v>
      </c>
      <c r="N51" s="9">
        <f>SUM(Hoved!N51,Bjølsenhallen!N51,Voldsløkka!N51,Allidrett!N51,VIA!N51,Fotball!N51,Fotballsenior!N51,Norwaycup!N51,Innebandy!N51,Landhockey!N51,Bandy!N51,Bryting!N51,Rugby!N51,Sykkel!N51)</f>
        <v>7027</v>
      </c>
      <c r="O51" s="1">
        <v>0</v>
      </c>
      <c r="P51" s="9">
        <f>SUM(Hoved!P51,Bjølsenhallen!P51,Voldsløkka!P51,Allidrett!P51,VIA!P51,Fotball!P51,Fotballsenior!P51,Norwaycup!P51,Innebandy!P51,Landhockey!P51,Bandy!P51,Bryting!P51,Rugby!P51,Sykkel!P51)</f>
        <v>7027</v>
      </c>
      <c r="Q51" s="1">
        <v>0</v>
      </c>
      <c r="R51" s="9">
        <f>SUM(Hoved!R51,Bjølsenhallen!R51,Voldsløkka!R51,Allidrett!R51,VIA!R51,Fotball!R51,Fotballsenior!R51,Norwaycup!R51,Innebandy!R51,Landhockey!R51,Bandy!R51,Bryting!R51,Rugby!R51,Sykkel!R51)</f>
        <v>7027</v>
      </c>
      <c r="S51" s="1">
        <v>0</v>
      </c>
      <c r="T51" s="9">
        <f>SUM(Hoved!T51,Bjølsenhallen!T51,Voldsløkka!T51,Allidrett!T51,VIA!T51,Fotball!T51,Fotballsenior!T51,Norwaycup!T51,Innebandy!T51,Landhockey!T51,Bandy!T51,Bryting!T51,Rugby!T51,Sykkel!T51)</f>
        <v>12027</v>
      </c>
      <c r="U51" s="1">
        <v>0</v>
      </c>
      <c r="V51" s="9">
        <f>SUM(Hoved!V51,Bjølsenhallen!V51,Voldsløkka!V51,Allidrett!V51,VIA!V51,Fotball!V51,Fotballsenior!V51,Norwaycup!V51,Innebandy!V51,Landhockey!V51,Bandy!V51,Bryting!V51,Rugby!V51,Sykkel!V51)</f>
        <v>7027</v>
      </c>
      <c r="W51" s="1">
        <v>0</v>
      </c>
      <c r="X51" s="9">
        <f>SUM(Hoved!X51,Bjølsenhallen!X51,Voldsløkka!X51,Allidrett!X51,VIA!X51,Fotball!X51,Fotballsenior!X51,Norwaycup!X51,Innebandy!X51,Landhockey!X51,Bandy!X51,Bryting!X51,Rugby!X51,Sykkel!X51)</f>
        <v>7027</v>
      </c>
      <c r="Y51" s="1">
        <v>0</v>
      </c>
      <c r="Z51" s="9">
        <f>SUM(Hoved!Z51,Bjølsenhallen!Z51,Voldsløkka!Z51,Allidrett!Z51,VIA!Z51,Fotball!Z51,Fotballsenior!Z51,Norwaycup!Z51,Innebandy!Z51,Landhockey!Z51,Bandy!Z51,Bryting!Z51,Rugby!Z51,Sykkel!Z51)</f>
        <v>0</v>
      </c>
      <c r="AA51" s="1">
        <v>0</v>
      </c>
      <c r="AB51" s="9">
        <f>SUM(Hoved!AB51,Bjølsenhallen!AB51,Voldsløkka!AB51,Allidrett!AB51,VIA!AB51,Fotball!AB51,Fotballsenior!AB51,Norwaycup!AB51,Innebandy!AB51,Landhockey!AB51,Bandy!AB51,Bryting!AB51,Rugby!AB51,Sykkel!AB51)</f>
        <v>0</v>
      </c>
      <c r="AC51" s="1">
        <v>0</v>
      </c>
    </row>
    <row r="52" spans="1:29">
      <c r="A52" s="1">
        <v>7771</v>
      </c>
      <c r="B52" s="1" t="s">
        <v>49</v>
      </c>
      <c r="C52" s="3">
        <f t="shared" si="4"/>
        <v>0</v>
      </c>
      <c r="D52" s="2">
        <f t="shared" si="4"/>
        <v>0</v>
      </c>
      <c r="E52" s="2">
        <f t="shared" si="5"/>
        <v>0</v>
      </c>
      <c r="F52" s="9">
        <f>SUM(Hoved!F52,Bjølsenhallen!F52,Voldsløkka!F52,Allidrett!F52,VIA!F52,Fotball!F52,Fotballsenior!F52,Norwaycup!F52,Innebandy!F52,Landhockey!F52,Bandy!F52,Bryting!F52,Rugby!F52,Sykkel!F52)</f>
        <v>0</v>
      </c>
      <c r="G52" s="1">
        <v>0</v>
      </c>
      <c r="H52" s="9">
        <f>SUM(Hoved!H52,Bjølsenhallen!H52,Voldsløkka!H52,Allidrett!H52,VIA!H52,Fotball!H52,Fotballsenior!H52,Norwaycup!H52,Innebandy!H52,Landhockey!H52,Bandy!H52,Bryting!H52,Rugby!H52,Sykkel!H52)</f>
        <v>0</v>
      </c>
      <c r="I52" s="1">
        <v>0</v>
      </c>
      <c r="J52" s="9">
        <f>SUM(Hoved!J52,Bjølsenhallen!J52,Voldsløkka!J52,Allidrett!J52,VIA!J52,Fotball!J52,Fotballsenior!J52,Norwaycup!J52,Innebandy!J52,Landhockey!J52,Bandy!J52,Bryting!J52,Rugby!J52,Sykkel!J52)</f>
        <v>0</v>
      </c>
      <c r="K52" s="1">
        <v>0</v>
      </c>
      <c r="L52" s="9">
        <f>SUM(Hoved!L52,Bjølsenhallen!L52,Voldsløkka!L52,Allidrett!L52,VIA!L52,Fotball!L52,Fotballsenior!L52,Norwaycup!L52,Innebandy!L52,Landhockey!L52,Bandy!L52,Bryting!L52,Rugby!L52,Sykkel!L52)</f>
        <v>0</v>
      </c>
      <c r="M52" s="1">
        <v>0</v>
      </c>
      <c r="N52" s="9">
        <f>SUM(Hoved!N52,Bjølsenhallen!N52,Voldsløkka!N52,Allidrett!N52,VIA!N52,Fotball!N52,Fotballsenior!N52,Norwaycup!N52,Innebandy!N52,Landhockey!N52,Bandy!N52,Bryting!N52,Rugby!N52,Sykkel!N52)</f>
        <v>0</v>
      </c>
      <c r="O52" s="1">
        <v>0</v>
      </c>
      <c r="P52" s="9">
        <f>SUM(Hoved!P52,Bjølsenhallen!P52,Voldsløkka!P52,Allidrett!P52,VIA!P52,Fotball!P52,Fotballsenior!P52,Norwaycup!P52,Innebandy!P52,Landhockey!P52,Bandy!P52,Bryting!P52,Rugby!P52,Sykkel!P52)</f>
        <v>0</v>
      </c>
      <c r="Q52" s="1">
        <v>0</v>
      </c>
      <c r="R52" s="9">
        <f>SUM(Hoved!R52,Bjølsenhallen!R52,Voldsløkka!R52,Allidrett!R52,VIA!R52,Fotball!R52,Fotballsenior!R52,Norwaycup!R52,Innebandy!R52,Landhockey!R52,Bandy!R52,Bryting!R52,Rugby!R52,Sykkel!R52)</f>
        <v>0</v>
      </c>
      <c r="S52" s="1">
        <v>0</v>
      </c>
      <c r="T52" s="9">
        <f>SUM(Hoved!T52,Bjølsenhallen!T52,Voldsløkka!T52,Allidrett!T52,VIA!T52,Fotball!T52,Fotballsenior!T52,Norwaycup!T52,Innebandy!T52,Landhockey!T52,Bandy!T52,Bryting!T52,Rugby!T52,Sykkel!T52)</f>
        <v>0</v>
      </c>
      <c r="U52" s="1">
        <v>0</v>
      </c>
      <c r="V52" s="9">
        <f>SUM(Hoved!V52,Bjølsenhallen!V52,Voldsløkka!V52,Allidrett!V52,VIA!V52,Fotball!V52,Fotballsenior!V52,Norwaycup!V52,Innebandy!V52,Landhockey!V52,Bandy!V52,Bryting!V52,Rugby!V52,Sykkel!V52)</f>
        <v>0</v>
      </c>
      <c r="W52" s="1">
        <v>0</v>
      </c>
      <c r="X52" s="9">
        <f>SUM(Hoved!X52,Bjølsenhallen!X52,Voldsløkka!X52,Allidrett!X52,VIA!X52,Fotball!X52,Fotballsenior!X52,Norwaycup!X52,Innebandy!X52,Landhockey!X52,Bandy!X52,Bryting!X52,Rugby!X52,Sykkel!X52)</f>
        <v>0</v>
      </c>
      <c r="Y52" s="1">
        <v>0</v>
      </c>
      <c r="Z52" s="9">
        <f>SUM(Hoved!Z52,Bjølsenhallen!Z52,Voldsløkka!Z52,Allidrett!Z52,VIA!Z52,Fotball!Z52,Fotballsenior!Z52,Norwaycup!Z52,Innebandy!Z52,Landhockey!Z52,Bandy!Z52,Bryting!Z52,Rugby!Z52,Sykkel!Z52)</f>
        <v>0</v>
      </c>
      <c r="AA52" s="1">
        <v>0</v>
      </c>
      <c r="AB52" s="9">
        <f>SUM(Hoved!AB52,Bjølsenhallen!AB52,Voldsløkka!AB52,Allidrett!AB52,VIA!AB52,Fotball!AB52,Fotballsenior!AB52,Norwaycup!AB52,Innebandy!AB52,Landhockey!AB52,Bandy!AB52,Bryting!AB52,Rugby!AB52,Sykkel!AB52)</f>
        <v>0</v>
      </c>
      <c r="AC52" s="1">
        <v>0</v>
      </c>
    </row>
    <row r="53" spans="1:29">
      <c r="A53" s="1">
        <v>7790</v>
      </c>
      <c r="B53" s="1" t="s">
        <v>50</v>
      </c>
      <c r="C53" s="3">
        <f t="shared" si="4"/>
        <v>1300</v>
      </c>
      <c r="D53" s="2">
        <f t="shared" si="4"/>
        <v>0</v>
      </c>
      <c r="E53" s="2">
        <f t="shared" si="5"/>
        <v>1300</v>
      </c>
      <c r="F53" s="9">
        <f>SUM(Hoved!F53,Bjølsenhallen!F53,Voldsløkka!F53,Allidrett!F53,VIA!F53,Fotball!F53,Fotballsenior!F53,Norwaycup!F53,Innebandy!F53,Landhockey!F53,Bandy!F53,Bryting!F53,Rugby!F53,Sykkel!F53)</f>
        <v>1300</v>
      </c>
      <c r="G53" s="1">
        <v>0</v>
      </c>
      <c r="H53" s="9">
        <f>SUM(Hoved!H53,Bjølsenhallen!H53,Voldsløkka!H53,Allidrett!H53,VIA!H53,Fotball!H53,Fotballsenior!H53,Norwaycup!H53,Innebandy!H53,Landhockey!H53,Bandy!H53,Bryting!H53,Rugby!H53,Sykkel!H53)</f>
        <v>0</v>
      </c>
      <c r="I53" s="1">
        <v>0</v>
      </c>
      <c r="J53" s="9">
        <f>SUM(Hoved!J53,Bjølsenhallen!J53,Voldsløkka!J53,Allidrett!J53,VIA!J53,Fotball!J53,Fotballsenior!J53,Norwaycup!J53,Innebandy!J53,Landhockey!J53,Bandy!J53,Bryting!J53,Rugby!J53,Sykkel!J53)</f>
        <v>0</v>
      </c>
      <c r="K53" s="1">
        <v>0</v>
      </c>
      <c r="L53" s="9">
        <f>SUM(Hoved!L53,Bjølsenhallen!L53,Voldsløkka!L53,Allidrett!L53,VIA!L53,Fotball!L53,Fotballsenior!L53,Norwaycup!L53,Innebandy!L53,Landhockey!L53,Bandy!L53,Bryting!L53,Rugby!L53,Sykkel!L53)</f>
        <v>0</v>
      </c>
      <c r="M53" s="1">
        <v>0</v>
      </c>
      <c r="N53" s="9">
        <f>SUM(Hoved!N53,Bjølsenhallen!N53,Voldsløkka!N53,Allidrett!N53,VIA!N53,Fotball!N53,Fotballsenior!N53,Norwaycup!N53,Innebandy!N53,Landhockey!N53,Bandy!N53,Bryting!N53,Rugby!N53,Sykkel!N53)</f>
        <v>0</v>
      </c>
      <c r="O53" s="1">
        <v>0</v>
      </c>
      <c r="P53" s="9">
        <f>SUM(Hoved!P53,Bjølsenhallen!P53,Voldsløkka!P53,Allidrett!P53,VIA!P53,Fotball!P53,Fotballsenior!P53,Norwaycup!P53,Innebandy!P53,Landhockey!P53,Bandy!P53,Bryting!P53,Rugby!P53,Sykkel!P53)</f>
        <v>0</v>
      </c>
      <c r="Q53" s="1">
        <v>0</v>
      </c>
      <c r="R53" s="9">
        <f>SUM(Hoved!R53,Bjølsenhallen!R53,Voldsløkka!R53,Allidrett!R53,VIA!R53,Fotball!R53,Fotballsenior!R53,Norwaycup!R53,Innebandy!R53,Landhockey!R53,Bandy!R53,Bryting!R53,Rugby!R53,Sykkel!R53)</f>
        <v>0</v>
      </c>
      <c r="S53" s="1">
        <v>0</v>
      </c>
      <c r="T53" s="9">
        <f>SUM(Hoved!T53,Bjølsenhallen!T53,Voldsløkka!T53,Allidrett!T53,VIA!T53,Fotball!T53,Fotballsenior!T53,Norwaycup!T53,Innebandy!T53,Landhockey!T53,Bandy!T53,Bryting!T53,Rugby!T53,Sykkel!T53)</f>
        <v>0</v>
      </c>
      <c r="U53" s="1">
        <v>0</v>
      </c>
      <c r="V53" s="9">
        <f>SUM(Hoved!V53,Bjølsenhallen!V53,Voldsløkka!V53,Allidrett!V53,VIA!V53,Fotball!V53,Fotballsenior!V53,Norwaycup!V53,Innebandy!V53,Landhockey!V53,Bandy!V53,Bryting!V53,Rugby!V53,Sykkel!V53)</f>
        <v>0</v>
      </c>
      <c r="W53" s="1">
        <v>0</v>
      </c>
      <c r="X53" s="9">
        <f>SUM(Hoved!X53,Bjølsenhallen!X53,Voldsløkka!X53,Allidrett!X53,VIA!X53,Fotball!X53,Fotballsenior!X53,Norwaycup!X53,Innebandy!X53,Landhockey!X53,Bandy!X53,Bryting!X53,Rugby!X53,Sykkel!X53)</f>
        <v>0</v>
      </c>
      <c r="Y53" s="1">
        <v>0</v>
      </c>
      <c r="Z53" s="9">
        <f>SUM(Hoved!Z53,Bjølsenhallen!Z53,Voldsløkka!Z53,Allidrett!Z53,VIA!Z53,Fotball!Z53,Fotballsenior!Z53,Norwaycup!Z53,Innebandy!Z53,Landhockey!Z53,Bandy!Z53,Bryting!Z53,Rugby!Z53,Sykkel!Z53)</f>
        <v>0</v>
      </c>
      <c r="AA53" s="1">
        <v>0</v>
      </c>
      <c r="AB53" s="9">
        <f>SUM(Hoved!AB53,Bjølsenhallen!AB53,Voldsløkka!AB53,Allidrett!AB53,VIA!AB53,Fotball!AB53,Fotballsenior!AB53,Norwaycup!AB53,Innebandy!AB53,Landhockey!AB53,Bandy!AB53,Bryting!AB53,Rugby!AB53,Sykkel!AB53)</f>
        <v>0</v>
      </c>
      <c r="AC53" s="1">
        <v>0</v>
      </c>
    </row>
    <row r="54" spans="1:29">
      <c r="A54" s="1">
        <v>7793</v>
      </c>
      <c r="B54" s="1" t="s">
        <v>51</v>
      </c>
      <c r="C54" s="3">
        <f t="shared" si="4"/>
        <v>0</v>
      </c>
      <c r="D54" s="2">
        <f t="shared" si="4"/>
        <v>0</v>
      </c>
      <c r="E54" s="2">
        <f t="shared" si="5"/>
        <v>0</v>
      </c>
      <c r="F54" s="9">
        <f>SUM(Hoved!F54,Bjølsenhallen!F54,Voldsløkka!F54,Allidrett!F54,VIA!F54,Fotball!F54,Fotballsenior!F54,Norwaycup!F54,Innebandy!F54,Landhockey!F54,Bandy!F54,Bryting!F54,Rugby!F54,Sykkel!F54)</f>
        <v>0</v>
      </c>
      <c r="G54" s="1">
        <v>0</v>
      </c>
      <c r="H54" s="9">
        <f>SUM(Hoved!H54,Bjølsenhallen!H54,Voldsløkka!H54,Allidrett!H54,VIA!H54,Fotball!H54,Fotballsenior!H54,Norwaycup!H54,Innebandy!H54,Landhockey!H54,Bandy!H54,Bryting!H54,Rugby!H54,Sykkel!H54)</f>
        <v>0</v>
      </c>
      <c r="I54" s="1">
        <v>0</v>
      </c>
      <c r="J54" s="9">
        <f>SUM(Hoved!J54,Bjølsenhallen!J54,Voldsløkka!J54,Allidrett!J54,VIA!J54,Fotball!J54,Fotballsenior!J54,Norwaycup!J54,Innebandy!J54,Landhockey!J54,Bandy!J54,Bryting!J54,Rugby!J54,Sykkel!J54)</f>
        <v>0</v>
      </c>
      <c r="K54" s="1">
        <v>0</v>
      </c>
      <c r="L54" s="9">
        <f>SUM(Hoved!L54,Bjølsenhallen!L54,Voldsløkka!L54,Allidrett!L54,VIA!L54,Fotball!L54,Fotballsenior!L54,Norwaycup!L54,Innebandy!L54,Landhockey!L54,Bandy!L54,Bryting!L54,Rugby!L54,Sykkel!L54)</f>
        <v>0</v>
      </c>
      <c r="M54" s="1">
        <v>0</v>
      </c>
      <c r="N54" s="9">
        <f>SUM(Hoved!N54,Bjølsenhallen!N54,Voldsløkka!N54,Allidrett!N54,VIA!N54,Fotball!N54,Fotballsenior!N54,Norwaycup!N54,Innebandy!N54,Landhockey!N54,Bandy!N54,Bryting!N54,Rugby!N54,Sykkel!N54)</f>
        <v>0</v>
      </c>
      <c r="O54" s="1">
        <v>0</v>
      </c>
      <c r="P54" s="9">
        <f>SUM(Hoved!P54,Bjølsenhallen!P54,Voldsløkka!P54,Allidrett!P54,VIA!P54,Fotball!P54,Fotballsenior!P54,Norwaycup!P54,Innebandy!P54,Landhockey!P54,Bandy!P54,Bryting!P54,Rugby!P54,Sykkel!P54)</f>
        <v>0</v>
      </c>
      <c r="Q54" s="1">
        <v>0</v>
      </c>
      <c r="R54" s="9">
        <f>SUM(Hoved!R54,Bjølsenhallen!R54,Voldsløkka!R54,Allidrett!R54,VIA!R54,Fotball!R54,Fotballsenior!R54,Norwaycup!R54,Innebandy!R54,Landhockey!R54,Bandy!R54,Bryting!R54,Rugby!R54,Sykkel!R54)</f>
        <v>0</v>
      </c>
      <c r="S54" s="1">
        <v>0</v>
      </c>
      <c r="T54" s="9">
        <f>SUM(Hoved!T54,Bjølsenhallen!T54,Voldsløkka!T54,Allidrett!T54,VIA!T54,Fotball!T54,Fotballsenior!T54,Norwaycup!T54,Innebandy!T54,Landhockey!T54,Bandy!T54,Bryting!T54,Rugby!T54,Sykkel!T54)</f>
        <v>0</v>
      </c>
      <c r="U54" s="1">
        <v>0</v>
      </c>
      <c r="V54" s="9">
        <f>SUM(Hoved!V54,Bjølsenhallen!V54,Voldsløkka!V54,Allidrett!V54,VIA!V54,Fotball!V54,Fotballsenior!V54,Norwaycup!V54,Innebandy!V54,Landhockey!V54,Bandy!V54,Bryting!V54,Rugby!V54,Sykkel!V54)</f>
        <v>0</v>
      </c>
      <c r="W54" s="1">
        <v>0</v>
      </c>
      <c r="X54" s="9">
        <f>SUM(Hoved!X54,Bjølsenhallen!X54,Voldsløkka!X54,Allidrett!X54,VIA!X54,Fotball!X54,Fotballsenior!X54,Norwaycup!X54,Innebandy!X54,Landhockey!X54,Bandy!X54,Bryting!X54,Rugby!X54,Sykkel!X54)</f>
        <v>0</v>
      </c>
      <c r="Y54" s="1">
        <v>0</v>
      </c>
      <c r="Z54" s="9">
        <f>SUM(Hoved!Z54,Bjølsenhallen!Z54,Voldsløkka!Z54,Allidrett!Z54,VIA!Z54,Fotball!Z54,Fotballsenior!Z54,Norwaycup!Z54,Innebandy!Z54,Landhockey!Z54,Bandy!Z54,Bryting!Z54,Rugby!Z54,Sykkel!Z54)</f>
        <v>0</v>
      </c>
      <c r="AA54" s="1">
        <v>0</v>
      </c>
      <c r="AB54" s="9">
        <f>SUM(Hoved!AB54,Bjølsenhallen!AB54,Voldsløkka!AB54,Allidrett!AB54,VIA!AB54,Fotball!AB54,Fotballsenior!AB54,Norwaycup!AB54,Innebandy!AB54,Landhockey!AB54,Bandy!AB54,Bryting!AB54,Rugby!AB54,Sykkel!AB54)</f>
        <v>0</v>
      </c>
      <c r="AC54" s="1">
        <v>0</v>
      </c>
    </row>
    <row r="55" spans="1:29">
      <c r="A55" s="1">
        <v>8050</v>
      </c>
      <c r="B55" s="1" t="s">
        <v>52</v>
      </c>
      <c r="C55" s="3">
        <f t="shared" si="4"/>
        <v>-100</v>
      </c>
      <c r="D55" s="2">
        <f t="shared" si="4"/>
        <v>0</v>
      </c>
      <c r="E55" s="2">
        <f t="shared" si="5"/>
        <v>-100</v>
      </c>
      <c r="F55" s="9">
        <f>SUM(Hoved!F55,Bjølsenhallen!F55,Voldsløkka!F55,Allidrett!F55,VIA!F55,Fotball!F55,Fotballsenior!F55,Norwaycup!F55,Innebandy!F55,Landhockey!F55,Bandy!F55,Bryting!F55,Rugby!F55,Sykkel!F55)</f>
        <v>0</v>
      </c>
      <c r="G55" s="1">
        <v>0</v>
      </c>
      <c r="H55" s="9">
        <f>SUM(Hoved!H55,Bjølsenhallen!H55,Voldsløkka!H55,Allidrett!H55,VIA!H55,Fotball!H55,Fotballsenior!H55,Norwaycup!H55,Innebandy!H55,Landhockey!H55,Bandy!H55,Bryting!H55,Rugby!H55,Sykkel!H55)</f>
        <v>0</v>
      </c>
      <c r="I55" s="1">
        <v>0</v>
      </c>
      <c r="J55" s="9">
        <f>SUM(Hoved!J55,Bjølsenhallen!J55,Voldsløkka!J55,Allidrett!J55,VIA!J55,Fotball!J55,Fotballsenior!J55,Norwaycup!J55,Innebandy!J55,Landhockey!J55,Bandy!J55,Bryting!J55,Rugby!J55,Sykkel!J55)</f>
        <v>0</v>
      </c>
      <c r="K55" s="1">
        <v>0</v>
      </c>
      <c r="L55" s="9">
        <f>SUM(Hoved!L55,Bjølsenhallen!L55,Voldsløkka!L55,Allidrett!L55,VIA!L55,Fotball!L55,Fotballsenior!L55,Norwaycup!L55,Innebandy!L55,Landhockey!L55,Bandy!L55,Bryting!L55,Rugby!L55,Sykkel!L55)</f>
        <v>0</v>
      </c>
      <c r="M55" s="1">
        <v>0</v>
      </c>
      <c r="N55" s="9">
        <f>SUM(Hoved!N55,Bjølsenhallen!N55,Voldsløkka!N55,Allidrett!N55,VIA!N55,Fotball!N55,Fotballsenior!N55,Norwaycup!N55,Innebandy!N55,Landhockey!N55,Bandy!N55,Bryting!N55,Rugby!N55,Sykkel!N55)</f>
        <v>0</v>
      </c>
      <c r="O55" s="1">
        <v>0</v>
      </c>
      <c r="P55" s="9">
        <f>SUM(Hoved!P55,Bjølsenhallen!P55,Voldsløkka!P55,Allidrett!P55,VIA!P55,Fotball!P55,Fotballsenior!P55,Norwaycup!P55,Innebandy!P55,Landhockey!P55,Bandy!P55,Bryting!P55,Rugby!P55,Sykkel!P55)</f>
        <v>0</v>
      </c>
      <c r="Q55" s="1">
        <v>0</v>
      </c>
      <c r="R55" s="9">
        <f>SUM(Hoved!R55,Bjølsenhallen!R55,Voldsløkka!R55,Allidrett!R55,VIA!R55,Fotball!R55,Fotballsenior!R55,Norwaycup!R55,Innebandy!R55,Landhockey!R55,Bandy!R55,Bryting!R55,Rugby!R55,Sykkel!R55)</f>
        <v>0</v>
      </c>
      <c r="S55" s="1">
        <v>0</v>
      </c>
      <c r="T55" s="9">
        <f>SUM(Hoved!T55,Bjølsenhallen!T55,Voldsløkka!T55,Allidrett!T55,VIA!T55,Fotball!T55,Fotballsenior!T55,Norwaycup!T55,Innebandy!T55,Landhockey!T55,Bandy!T55,Bryting!T55,Rugby!T55,Sykkel!T55)</f>
        <v>0</v>
      </c>
      <c r="U55" s="1">
        <v>0</v>
      </c>
      <c r="V55" s="9">
        <f>SUM(Hoved!V55,Bjølsenhallen!V55,Voldsløkka!V55,Allidrett!V55,VIA!V55,Fotball!V55,Fotballsenior!V55,Norwaycup!V55,Innebandy!V55,Landhockey!V55,Bandy!V55,Bryting!V55,Rugby!V55,Sykkel!V55)</f>
        <v>0</v>
      </c>
      <c r="W55" s="1">
        <v>0</v>
      </c>
      <c r="X55" s="9">
        <f>SUM(Hoved!X55,Bjølsenhallen!X55,Voldsløkka!X55,Allidrett!X55,VIA!X55,Fotball!X55,Fotballsenior!X55,Norwaycup!X55,Innebandy!X55,Landhockey!X55,Bandy!X55,Bryting!X55,Rugby!X55,Sykkel!X55)</f>
        <v>0</v>
      </c>
      <c r="Y55" s="1">
        <v>0</v>
      </c>
      <c r="Z55" s="9">
        <f>SUM(Hoved!Z55,Bjølsenhallen!Z55,Voldsløkka!Z55,Allidrett!Z55,VIA!Z55,Fotball!Z55,Fotballsenior!Z55,Norwaycup!Z55,Innebandy!Z55,Landhockey!Z55,Bandy!Z55,Bryting!Z55,Rugby!Z55,Sykkel!Z55)</f>
        <v>0</v>
      </c>
      <c r="AA55" s="1">
        <v>0</v>
      </c>
      <c r="AB55" s="9">
        <f>SUM(Hoved!AB55,Bjølsenhallen!AB55,Voldsløkka!AB55,Allidrett!AB55,VIA!AB55,Fotball!AB55,Fotballsenior!AB55,Norwaycup!AB55,Innebandy!AB55,Landhockey!AB55,Bandy!AB55,Bryting!AB55,Rugby!AB55,Sykkel!AB55)</f>
        <v>-100</v>
      </c>
      <c r="AC55" s="1">
        <v>0</v>
      </c>
    </row>
    <row r="56" spans="1:29">
      <c r="A56" s="1">
        <v>8150</v>
      </c>
      <c r="B56" s="1" t="s">
        <v>53</v>
      </c>
      <c r="C56" s="3">
        <f t="shared" si="4"/>
        <v>0</v>
      </c>
      <c r="D56" s="2">
        <f t="shared" si="4"/>
        <v>0</v>
      </c>
      <c r="E56" s="2">
        <f t="shared" si="5"/>
        <v>0</v>
      </c>
      <c r="F56" s="9">
        <f>SUM(Hoved!F56,Bjølsenhallen!F56,Voldsløkka!F56,Allidrett!F56,VIA!F56,Fotball!F56,Fotballsenior!F56,Norwaycup!F56,Innebandy!F56,Landhockey!F56,Bandy!F56,Bryting!F56,Rugby!F56,Sykkel!F56)</f>
        <v>0</v>
      </c>
      <c r="G56" s="1">
        <v>0</v>
      </c>
      <c r="H56" s="9">
        <f>SUM(Hoved!H56,Bjølsenhallen!H56,Voldsløkka!H56,Allidrett!H56,VIA!H56,Fotball!H56,Fotballsenior!H56,Norwaycup!H56,Innebandy!H56,Landhockey!H56,Bandy!H56,Bryting!H56,Rugby!H56,Sykkel!H56)</f>
        <v>0</v>
      </c>
      <c r="I56" s="1">
        <v>0</v>
      </c>
      <c r="J56" s="9">
        <f>SUM(Hoved!J56,Bjølsenhallen!J56,Voldsløkka!J56,Allidrett!J56,VIA!J56,Fotball!J56,Fotballsenior!J56,Norwaycup!J56,Innebandy!J56,Landhockey!J56,Bandy!J56,Bryting!J56,Rugby!J56,Sykkel!J56)</f>
        <v>0</v>
      </c>
      <c r="K56" s="1">
        <v>0</v>
      </c>
      <c r="L56" s="9">
        <f>SUM(Hoved!L56,Bjølsenhallen!L56,Voldsløkka!L56,Allidrett!L56,VIA!L56,Fotball!L56,Fotballsenior!L56,Norwaycup!L56,Innebandy!L56,Landhockey!L56,Bandy!L56,Bryting!L56,Rugby!L56,Sykkel!L56)</f>
        <v>0</v>
      </c>
      <c r="M56" s="1">
        <v>0</v>
      </c>
      <c r="N56" s="9">
        <f>SUM(Hoved!N56,Bjølsenhallen!N56,Voldsløkka!N56,Allidrett!N56,VIA!N56,Fotball!N56,Fotballsenior!N56,Norwaycup!N56,Innebandy!N56,Landhockey!N56,Bandy!N56,Bryting!N56,Rugby!N56,Sykkel!N56)</f>
        <v>0</v>
      </c>
      <c r="O56" s="1">
        <v>0</v>
      </c>
      <c r="P56" s="9">
        <f>SUM(Hoved!P56,Bjølsenhallen!P56,Voldsløkka!P56,Allidrett!P56,VIA!P56,Fotball!P56,Fotballsenior!P56,Norwaycup!P56,Innebandy!P56,Landhockey!P56,Bandy!P56,Bryting!P56,Rugby!P56,Sykkel!P56)</f>
        <v>0</v>
      </c>
      <c r="Q56" s="1">
        <v>0</v>
      </c>
      <c r="R56" s="9">
        <f>SUM(Hoved!R56,Bjølsenhallen!R56,Voldsløkka!R56,Allidrett!R56,VIA!R56,Fotball!R56,Fotballsenior!R56,Norwaycup!R56,Innebandy!R56,Landhockey!R56,Bandy!R56,Bryting!R56,Rugby!R56,Sykkel!R56)</f>
        <v>0</v>
      </c>
      <c r="S56" s="1">
        <v>0</v>
      </c>
      <c r="T56" s="9">
        <f>SUM(Hoved!T56,Bjølsenhallen!T56,Voldsløkka!T56,Allidrett!T56,VIA!T56,Fotball!T56,Fotballsenior!T56,Norwaycup!T56,Innebandy!T56,Landhockey!T56,Bandy!T56,Bryting!T56,Rugby!T56,Sykkel!T56)</f>
        <v>0</v>
      </c>
      <c r="U56" s="1">
        <v>0</v>
      </c>
      <c r="V56" s="9">
        <f>SUM(Hoved!V56,Bjølsenhallen!V56,Voldsløkka!V56,Allidrett!V56,VIA!V56,Fotball!V56,Fotballsenior!V56,Norwaycup!V56,Innebandy!V56,Landhockey!V56,Bandy!V56,Bryting!V56,Rugby!V56,Sykkel!V56)</f>
        <v>0</v>
      </c>
      <c r="W56" s="1">
        <v>0</v>
      </c>
      <c r="X56" s="9">
        <f>SUM(Hoved!X56,Bjølsenhallen!X56,Voldsløkka!X56,Allidrett!X56,VIA!X56,Fotball!X56,Fotballsenior!X56,Norwaycup!X56,Innebandy!X56,Landhockey!X56,Bandy!X56,Bryting!X56,Rugby!X56,Sykkel!X56)</f>
        <v>0</v>
      </c>
      <c r="Y56" s="1">
        <v>0</v>
      </c>
      <c r="Z56" s="9">
        <f>SUM(Hoved!Z56,Bjølsenhallen!Z56,Voldsløkka!Z56,Allidrett!Z56,VIA!Z56,Fotball!Z56,Fotballsenior!Z56,Norwaycup!Z56,Innebandy!Z56,Landhockey!Z56,Bandy!Z56,Bryting!Z56,Rugby!Z56,Sykkel!Z56)</f>
        <v>0</v>
      </c>
      <c r="AA56" s="1">
        <v>0</v>
      </c>
      <c r="AB56" s="9">
        <f>SUM(Hoved!AB56,Bjølsenhallen!AB56,Voldsløkka!AB56,Allidrett!AB56,VIA!AB56,Fotball!AB56,Fotballsenior!AB56,Norwaycup!AB56,Innebandy!AB56,Landhockey!AB56,Bandy!AB56,Bryting!AB56,Rugby!AB56,Sykkel!AB56)</f>
        <v>0</v>
      </c>
      <c r="AC56" s="1">
        <v>0</v>
      </c>
    </row>
    <row r="57" spans="1:29">
      <c r="A57" s="1">
        <v>8960</v>
      </c>
      <c r="B57" s="1" t="s">
        <v>54</v>
      </c>
      <c r="C57" s="3">
        <f t="shared" si="4"/>
        <v>0</v>
      </c>
      <c r="D57" s="2">
        <f t="shared" si="4"/>
        <v>0</v>
      </c>
      <c r="E57" s="2">
        <f t="shared" si="5"/>
        <v>0</v>
      </c>
      <c r="F57" s="9">
        <f>SUM(Hoved!F57,Bjølsenhallen!F57,Voldsløkka!F57,Allidrett!F57,VIA!F57,Fotball!F57,Fotballsenior!F57,Norwaycup!F57,Innebandy!F57,Landhockey!F57,Bandy!F57,Bryting!F57,Rugby!F57,Sykkel!F57)</f>
        <v>0</v>
      </c>
      <c r="G57" s="1">
        <v>0</v>
      </c>
      <c r="H57" s="9">
        <f>SUM(Hoved!H57,Bjølsenhallen!H57,Voldsløkka!H57,Allidrett!H57,VIA!H57,Fotball!H57,Fotballsenior!H57,Norwaycup!H57,Innebandy!H57,Landhockey!H57,Bandy!H57,Bryting!H57,Rugby!H57,Sykkel!H57)</f>
        <v>0</v>
      </c>
      <c r="I57" s="1">
        <v>0</v>
      </c>
      <c r="J57" s="9">
        <f>SUM(Hoved!J57,Bjølsenhallen!J57,Voldsløkka!J57,Allidrett!J57,VIA!J57,Fotball!J57,Fotballsenior!J57,Norwaycup!J57,Innebandy!J57,Landhockey!J57,Bandy!J57,Bryting!J57,Rugby!J57,Sykkel!J57)</f>
        <v>0</v>
      </c>
      <c r="K57" s="1">
        <v>0</v>
      </c>
      <c r="L57" s="9">
        <f>SUM(Hoved!L57,Bjølsenhallen!L57,Voldsløkka!L57,Allidrett!L57,VIA!L57,Fotball!L57,Fotballsenior!L57,Norwaycup!L57,Innebandy!L57,Landhockey!L57,Bandy!L57,Bryting!L57,Rugby!L57,Sykkel!L57)</f>
        <v>0</v>
      </c>
      <c r="M57" s="1">
        <v>0</v>
      </c>
      <c r="N57" s="9">
        <f>SUM(Hoved!N57,Bjølsenhallen!N57,Voldsløkka!N57,Allidrett!N57,VIA!N57,Fotball!N57,Fotballsenior!N57,Norwaycup!N57,Innebandy!N57,Landhockey!N57,Bandy!N57,Bryting!N57,Rugby!N57,Sykkel!N57)</f>
        <v>0</v>
      </c>
      <c r="O57" s="1">
        <v>0</v>
      </c>
      <c r="P57" s="9">
        <f>SUM(Hoved!P57,Bjølsenhallen!P57,Voldsløkka!P57,Allidrett!P57,VIA!P57,Fotball!P57,Fotballsenior!P57,Norwaycup!P57,Innebandy!P57,Landhockey!P57,Bandy!P57,Bryting!P57,Rugby!P57,Sykkel!P57)</f>
        <v>0</v>
      </c>
      <c r="Q57" s="1">
        <v>0</v>
      </c>
      <c r="R57" s="9">
        <f>SUM(Hoved!R57,Bjølsenhallen!R57,Voldsløkka!R57,Allidrett!R57,VIA!R57,Fotball!R57,Fotballsenior!R57,Norwaycup!R57,Innebandy!R57,Landhockey!R57,Bandy!R57,Bryting!R57,Rugby!R57,Sykkel!R57)</f>
        <v>0</v>
      </c>
      <c r="S57" s="1">
        <v>0</v>
      </c>
      <c r="T57" s="9">
        <f>SUM(Hoved!T57,Bjølsenhallen!T57,Voldsløkka!T57,Allidrett!T57,VIA!T57,Fotball!T57,Fotballsenior!T57,Norwaycup!T57,Innebandy!T57,Landhockey!T57,Bandy!T57,Bryting!T57,Rugby!T57,Sykkel!T57)</f>
        <v>0</v>
      </c>
      <c r="U57" s="1">
        <v>0</v>
      </c>
      <c r="V57" s="9">
        <f>SUM(Hoved!V57,Bjølsenhallen!V57,Voldsløkka!V57,Allidrett!V57,VIA!V57,Fotball!V57,Fotballsenior!V57,Norwaycup!V57,Innebandy!V57,Landhockey!V57,Bandy!V57,Bryting!V57,Rugby!V57,Sykkel!V57)</f>
        <v>0</v>
      </c>
      <c r="W57" s="1">
        <v>0</v>
      </c>
      <c r="X57" s="9">
        <f>SUM(Hoved!X57,Bjølsenhallen!X57,Voldsløkka!X57,Allidrett!X57,VIA!X57,Fotball!X57,Fotballsenior!X57,Norwaycup!X57,Innebandy!X57,Landhockey!X57,Bandy!X57,Bryting!X57,Rugby!X57,Sykkel!X57)</f>
        <v>0</v>
      </c>
      <c r="Y57" s="1">
        <v>0</v>
      </c>
      <c r="Z57" s="9">
        <f>SUM(Hoved!Z57,Bjølsenhallen!Z57,Voldsløkka!Z57,Allidrett!Z57,VIA!Z57,Fotball!Z57,Fotballsenior!Z57,Norwaycup!Z57,Innebandy!Z57,Landhockey!Z57,Bandy!Z57,Bryting!Z57,Rugby!Z57,Sykkel!Z57)</f>
        <v>0</v>
      </c>
      <c r="AA57" s="1">
        <v>0</v>
      </c>
      <c r="AB57" s="9">
        <f>SUM(Hoved!AB57,Bjølsenhallen!AB57,Voldsløkka!AB57,Allidrett!AB57,VIA!AB57,Fotball!AB57,Fotballsenior!AB57,Norwaycup!AB57,Innebandy!AB57,Landhockey!AB57,Bandy!AB57,Bryting!AB57,Rugby!AB57,Sykkel!AB57)</f>
        <v>0</v>
      </c>
      <c r="AC57" s="1">
        <v>0</v>
      </c>
    </row>
    <row r="58" spans="1:29">
      <c r="A58" s="1">
        <v>8990</v>
      </c>
      <c r="B58" s="1" t="s">
        <v>55</v>
      </c>
      <c r="C58" s="3">
        <f t="shared" si="4"/>
        <v>0</v>
      </c>
      <c r="D58" s="2">
        <f t="shared" si="4"/>
        <v>0</v>
      </c>
      <c r="E58" s="2">
        <f t="shared" si="5"/>
        <v>0</v>
      </c>
      <c r="F58" s="9">
        <f>SUM(Hoved!F58,Bjølsenhallen!F58,Voldsløkka!F58,Allidrett!F58,VIA!F58,Fotball!F58,Fotballsenior!F58,Norwaycup!F58,Innebandy!F58,Landhockey!F58,Bandy!F58,Bryting!F58,Rugby!F58,Sykkel!F58)</f>
        <v>0</v>
      </c>
      <c r="G58" s="1">
        <v>0</v>
      </c>
      <c r="H58" s="9">
        <f>SUM(Hoved!H58,Bjølsenhallen!H58,Voldsløkka!H58,Allidrett!H58,VIA!H58,Fotball!H58,Fotballsenior!H58,Norwaycup!H58,Innebandy!H58,Landhockey!H58,Bandy!H58,Bryting!H58,Rugby!H58,Sykkel!H58)</f>
        <v>0</v>
      </c>
      <c r="I58" s="1">
        <v>0</v>
      </c>
      <c r="J58" s="9">
        <f>SUM(Hoved!J58,Bjølsenhallen!J58,Voldsløkka!J58,Allidrett!J58,VIA!J58,Fotball!J58,Fotballsenior!J58,Norwaycup!J58,Innebandy!J58,Landhockey!J58,Bandy!J58,Bryting!J58,Rugby!J58,Sykkel!J58)</f>
        <v>0</v>
      </c>
      <c r="K58" s="1">
        <v>0</v>
      </c>
      <c r="L58" s="9">
        <f>SUM(Hoved!L58,Bjølsenhallen!L58,Voldsløkka!L58,Allidrett!L58,VIA!L58,Fotball!L58,Fotballsenior!L58,Norwaycup!L58,Innebandy!L58,Landhockey!L58,Bandy!L58,Bryting!L58,Rugby!L58,Sykkel!L58)</f>
        <v>0</v>
      </c>
      <c r="M58" s="1">
        <v>0</v>
      </c>
      <c r="N58" s="9">
        <f>SUM(Hoved!N58,Bjølsenhallen!N58,Voldsløkka!N58,Allidrett!N58,VIA!N58,Fotball!N58,Fotballsenior!N58,Norwaycup!N58,Innebandy!N58,Landhockey!N58,Bandy!N58,Bryting!N58,Rugby!N58,Sykkel!N58)</f>
        <v>0</v>
      </c>
      <c r="O58" s="1">
        <v>0</v>
      </c>
      <c r="P58" s="9">
        <f>SUM(Hoved!P58,Bjølsenhallen!P58,Voldsløkka!P58,Allidrett!P58,VIA!P58,Fotball!P58,Fotballsenior!P58,Norwaycup!P58,Innebandy!P58,Landhockey!P58,Bandy!P58,Bryting!P58,Rugby!P58,Sykkel!P58)</f>
        <v>0</v>
      </c>
      <c r="Q58" s="1">
        <v>0</v>
      </c>
      <c r="R58" s="9">
        <f>SUM(Hoved!R58,Bjølsenhallen!R58,Voldsløkka!R58,Allidrett!R58,VIA!R58,Fotball!R58,Fotballsenior!R58,Norwaycup!R58,Innebandy!R58,Landhockey!R58,Bandy!R58,Bryting!R58,Rugby!R58,Sykkel!R58)</f>
        <v>0</v>
      </c>
      <c r="S58" s="1">
        <v>0</v>
      </c>
      <c r="T58" s="9">
        <f>SUM(Hoved!T58,Bjølsenhallen!T58,Voldsløkka!T58,Allidrett!T58,VIA!T58,Fotball!T58,Fotballsenior!T58,Norwaycup!T58,Innebandy!T58,Landhockey!T58,Bandy!T58,Bryting!T58,Rugby!T58,Sykkel!T58)</f>
        <v>0</v>
      </c>
      <c r="U58" s="1">
        <v>0</v>
      </c>
      <c r="V58" s="9">
        <f>SUM(Hoved!V58,Bjølsenhallen!V58,Voldsløkka!V58,Allidrett!V58,VIA!V58,Fotball!V58,Fotballsenior!V58,Norwaycup!V58,Innebandy!V58,Landhockey!V58,Bandy!V58,Bryting!V58,Rugby!V58,Sykkel!V58)</f>
        <v>0</v>
      </c>
      <c r="W58" s="1">
        <v>0</v>
      </c>
      <c r="X58" s="9">
        <f>SUM(Hoved!X58,Bjølsenhallen!X58,Voldsløkka!X58,Allidrett!X58,VIA!X58,Fotball!X58,Fotballsenior!X58,Norwaycup!X58,Innebandy!X58,Landhockey!X58,Bandy!X58,Bryting!X58,Rugby!X58,Sykkel!X58)</f>
        <v>0</v>
      </c>
      <c r="Y58" s="1">
        <v>0</v>
      </c>
      <c r="Z58" s="9">
        <f>SUM(Hoved!Z58,Bjølsenhallen!Z58,Voldsløkka!Z58,Allidrett!Z58,VIA!Z58,Fotball!Z58,Fotballsenior!Z58,Norwaycup!Z58,Innebandy!Z58,Landhockey!Z58,Bandy!Z58,Bryting!Z58,Rugby!Z58,Sykkel!Z58)</f>
        <v>0</v>
      </c>
      <c r="AA58" s="1">
        <v>0</v>
      </c>
      <c r="AB58" s="9">
        <f>SUM(Hoved!AB58,Bjølsenhallen!AB58,Voldsløkka!AB58,Allidrett!AB58,VIA!AB58,Fotball!AB58,Fotballsenior!AB58,Norwaycup!AB58,Innebandy!AB58,Landhockey!AB58,Bandy!AB58,Bryting!AB58,Rugby!AB58,Sykkel!AB58)</f>
        <v>0</v>
      </c>
      <c r="AC58" s="1">
        <v>0</v>
      </c>
    </row>
    <row r="59" spans="1:29" s="6" customFormat="1">
      <c r="A59" s="4" t="s">
        <v>56</v>
      </c>
      <c r="B59" s="4"/>
      <c r="C59" s="5">
        <f>SUM(C18:C58)</f>
        <v>4851860.5999999996</v>
      </c>
      <c r="D59" s="5">
        <f>SUM(D18:D58)</f>
        <v>0</v>
      </c>
      <c r="E59" s="5">
        <f t="shared" si="5"/>
        <v>4851860.5999999996</v>
      </c>
      <c r="F59" s="8">
        <f>SUM(F18:F58)</f>
        <v>352953.25</v>
      </c>
      <c r="G59" s="4">
        <f t="shared" ref="G59:AC59" si="6">SUM(G18:G58)</f>
        <v>0</v>
      </c>
      <c r="H59" s="8">
        <f t="shared" si="6"/>
        <v>298919.75</v>
      </c>
      <c r="I59" s="4">
        <f t="shared" si="6"/>
        <v>0</v>
      </c>
      <c r="J59" s="8">
        <f t="shared" si="6"/>
        <v>611397.14999999991</v>
      </c>
      <c r="K59" s="4">
        <f t="shared" si="6"/>
        <v>0</v>
      </c>
      <c r="L59" s="8">
        <f t="shared" si="6"/>
        <v>368569.75</v>
      </c>
      <c r="M59" s="4">
        <f t="shared" si="6"/>
        <v>0</v>
      </c>
      <c r="N59" s="8">
        <f t="shared" si="6"/>
        <v>392140.15</v>
      </c>
      <c r="O59" s="4">
        <f t="shared" si="6"/>
        <v>0</v>
      </c>
      <c r="P59" s="8">
        <f t="shared" si="6"/>
        <v>352669.75000000006</v>
      </c>
      <c r="Q59" s="4">
        <f t="shared" si="6"/>
        <v>0</v>
      </c>
      <c r="R59" s="8">
        <f t="shared" si="6"/>
        <v>249527.74999999997</v>
      </c>
      <c r="S59" s="4">
        <f t="shared" si="6"/>
        <v>0</v>
      </c>
      <c r="T59" s="8">
        <f t="shared" si="6"/>
        <v>277919.75</v>
      </c>
      <c r="U59" s="4">
        <f t="shared" si="6"/>
        <v>0</v>
      </c>
      <c r="V59" s="8">
        <f t="shared" si="6"/>
        <v>804897.15</v>
      </c>
      <c r="W59" s="4">
        <f t="shared" si="6"/>
        <v>0</v>
      </c>
      <c r="X59" s="8">
        <f t="shared" si="6"/>
        <v>465169.75</v>
      </c>
      <c r="Y59" s="4">
        <f t="shared" si="6"/>
        <v>0</v>
      </c>
      <c r="Z59" s="8">
        <f t="shared" si="6"/>
        <v>375803.64999999997</v>
      </c>
      <c r="AA59" s="4">
        <f t="shared" si="6"/>
        <v>0</v>
      </c>
      <c r="AB59" s="8">
        <f t="shared" si="6"/>
        <v>301892.75</v>
      </c>
      <c r="AC59" s="4">
        <f t="shared" si="6"/>
        <v>0</v>
      </c>
    </row>
    <row r="60" spans="1:29" s="31" customForma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</row>
    <row r="61" spans="1:29" s="6" customFormat="1">
      <c r="A61" s="4" t="s">
        <v>57</v>
      </c>
      <c r="B61" s="4"/>
      <c r="C61" s="5">
        <f t="shared" ref="C61" si="7">C15-C59</f>
        <v>426964.40000000037</v>
      </c>
      <c r="D61" s="5">
        <f>D15-D59</f>
        <v>0</v>
      </c>
      <c r="E61" s="7">
        <f>E15-E59</f>
        <v>426964.40000000037</v>
      </c>
      <c r="F61" s="8">
        <f>F15-F59</f>
        <v>-164953.25</v>
      </c>
      <c r="G61" s="4">
        <f>G15-G59</f>
        <v>0</v>
      </c>
      <c r="H61" s="8">
        <f t="shared" ref="H61:AC61" si="8">H15-H59</f>
        <v>126580.25</v>
      </c>
      <c r="I61" s="4">
        <f t="shared" si="8"/>
        <v>0</v>
      </c>
      <c r="J61" s="8">
        <f t="shared" si="8"/>
        <v>-389397.14999999991</v>
      </c>
      <c r="K61" s="4">
        <f t="shared" si="8"/>
        <v>0</v>
      </c>
      <c r="L61" s="8">
        <f t="shared" si="8"/>
        <v>102430.25</v>
      </c>
      <c r="M61" s="4">
        <f t="shared" si="8"/>
        <v>0</v>
      </c>
      <c r="N61" s="8">
        <f t="shared" si="8"/>
        <v>200859.84999999998</v>
      </c>
      <c r="O61" s="4">
        <f t="shared" si="8"/>
        <v>0</v>
      </c>
      <c r="P61" s="8">
        <f t="shared" si="8"/>
        <v>300617.74999999994</v>
      </c>
      <c r="Q61" s="4">
        <f t="shared" si="8"/>
        <v>0</v>
      </c>
      <c r="R61" s="8">
        <f t="shared" si="8"/>
        <v>-77027.749999999971</v>
      </c>
      <c r="S61" s="4">
        <f t="shared" si="8"/>
        <v>0</v>
      </c>
      <c r="T61" s="8">
        <f t="shared" si="8"/>
        <v>225580.25</v>
      </c>
      <c r="U61" s="4">
        <f t="shared" si="8"/>
        <v>0</v>
      </c>
      <c r="V61" s="8">
        <f t="shared" si="8"/>
        <v>-527397.15</v>
      </c>
      <c r="W61" s="4">
        <f t="shared" si="8"/>
        <v>0</v>
      </c>
      <c r="X61" s="8">
        <f t="shared" si="8"/>
        <v>-35869.75</v>
      </c>
      <c r="Y61" s="4">
        <f t="shared" si="8"/>
        <v>0</v>
      </c>
      <c r="Z61" s="8">
        <f t="shared" si="8"/>
        <v>254696.35000000003</v>
      </c>
      <c r="AA61" s="4">
        <f t="shared" si="8"/>
        <v>0</v>
      </c>
      <c r="AB61" s="8">
        <f t="shared" si="8"/>
        <v>410844.75</v>
      </c>
      <c r="AC61" s="4">
        <f t="shared" si="8"/>
        <v>0</v>
      </c>
    </row>
  </sheetData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1"/>
  <sheetViews>
    <sheetView workbookViewId="0">
      <pane xSplit="5" topLeftCell="I1" activePane="topRight" state="frozen"/>
      <selection activeCell="E38" sqref="E38"/>
      <selection pane="topRight" activeCell="L8" sqref="L8"/>
    </sheetView>
  </sheetViews>
  <sheetFormatPr baseColWidth="10" defaultRowHeight="15" x14ac:dyDescent="0"/>
  <cols>
    <col min="2" max="2" width="46" bestFit="1" customWidth="1"/>
    <col min="3" max="3" width="12.5" bestFit="1" customWidth="1"/>
    <col min="4" max="4" width="13.5" bestFit="1" customWidth="1"/>
    <col min="6" max="6" width="13.6640625" bestFit="1" customWidth="1"/>
    <col min="7" max="7" width="14.6640625" bestFit="1" customWidth="1"/>
    <col min="8" max="8" width="14.5" bestFit="1" customWidth="1"/>
    <col min="9" max="9" width="15.5" bestFit="1" customWidth="1"/>
    <col min="10" max="10" width="12.5" bestFit="1" customWidth="1"/>
    <col min="11" max="11" width="13.5" bestFit="1" customWidth="1"/>
    <col min="12" max="12" width="12.1640625" bestFit="1" customWidth="1"/>
    <col min="13" max="13" width="13.1640625" bestFit="1" customWidth="1"/>
    <col min="14" max="14" width="11.83203125" bestFit="1" customWidth="1"/>
    <col min="19" max="19" width="11.83203125" bestFit="1" customWidth="1"/>
    <col min="20" max="20" width="14" bestFit="1" customWidth="1"/>
    <col min="21" max="21" width="15" bestFit="1" customWidth="1"/>
    <col min="22" max="22" width="17.33203125" bestFit="1" customWidth="1"/>
    <col min="23" max="23" width="18.33203125" bestFit="1" customWidth="1"/>
    <col min="24" max="24" width="14.83203125" bestFit="1" customWidth="1"/>
    <col min="25" max="25" width="15.83203125" bestFit="1" customWidth="1"/>
    <col min="26" max="26" width="16.83203125" bestFit="1" customWidth="1"/>
    <col min="27" max="27" width="17.83203125" bestFit="1" customWidth="1"/>
    <col min="28" max="28" width="16.6640625" bestFit="1" customWidth="1"/>
    <col min="29" max="29" width="17.6640625" bestFit="1" customWidth="1"/>
  </cols>
  <sheetData>
    <row r="1" spans="1:29" s="6" customFormat="1">
      <c r="A1" s="6" t="s">
        <v>0</v>
      </c>
    </row>
    <row r="2" spans="1:29" s="6" customFormat="1">
      <c r="A2" s="4" t="s">
        <v>1</v>
      </c>
      <c r="B2" s="4" t="s">
        <v>2</v>
      </c>
      <c r="C2" s="5" t="s">
        <v>58</v>
      </c>
      <c r="D2" s="5" t="s">
        <v>59</v>
      </c>
      <c r="E2" s="5" t="s">
        <v>60</v>
      </c>
      <c r="F2" s="8" t="s">
        <v>61</v>
      </c>
      <c r="G2" s="4" t="s">
        <v>62</v>
      </c>
      <c r="H2" s="8" t="s">
        <v>63</v>
      </c>
      <c r="I2" s="4" t="s">
        <v>64</v>
      </c>
      <c r="J2" s="8" t="s">
        <v>65</v>
      </c>
      <c r="K2" s="4" t="s">
        <v>66</v>
      </c>
      <c r="L2" s="8" t="s">
        <v>67</v>
      </c>
      <c r="M2" s="4" t="s">
        <v>68</v>
      </c>
      <c r="N2" s="8" t="s">
        <v>69</v>
      </c>
      <c r="O2" s="4" t="s">
        <v>70</v>
      </c>
      <c r="P2" s="8" t="s">
        <v>71</v>
      </c>
      <c r="Q2" s="4" t="s">
        <v>72</v>
      </c>
      <c r="R2" s="8" t="s">
        <v>73</v>
      </c>
      <c r="S2" s="4" t="s">
        <v>74</v>
      </c>
      <c r="T2" s="8" t="s">
        <v>75</v>
      </c>
      <c r="U2" s="4" t="s">
        <v>76</v>
      </c>
      <c r="V2" s="8" t="s">
        <v>77</v>
      </c>
      <c r="W2" s="4" t="s">
        <v>78</v>
      </c>
      <c r="X2" s="8" t="s">
        <v>79</v>
      </c>
      <c r="Y2" s="4" t="s">
        <v>80</v>
      </c>
      <c r="Z2" s="8" t="s">
        <v>81</v>
      </c>
      <c r="AA2" s="4" t="s">
        <v>82</v>
      </c>
      <c r="AB2" s="8" t="s">
        <v>83</v>
      </c>
      <c r="AC2" s="4" t="s">
        <v>84</v>
      </c>
    </row>
    <row r="3" spans="1:29">
      <c r="A3" s="1">
        <v>3000</v>
      </c>
      <c r="B3" s="1" t="s">
        <v>3</v>
      </c>
      <c r="C3" s="3">
        <f>F3+H3+J3+L3+N3+P3+R3+T3+V3+X3+Z3+AB3</f>
        <v>0</v>
      </c>
      <c r="D3" s="2">
        <f>G3+I3+K3+M3+O3+Q3+S3+U3+W3+Y3+AA3+AC3</f>
        <v>0</v>
      </c>
      <c r="E3" s="3">
        <f>C3-D3</f>
        <v>0</v>
      </c>
      <c r="F3" s="9">
        <v>0</v>
      </c>
      <c r="G3" s="1">
        <v>0</v>
      </c>
      <c r="H3" s="9">
        <v>0</v>
      </c>
      <c r="I3" s="1">
        <v>0</v>
      </c>
      <c r="J3" s="9">
        <v>0</v>
      </c>
      <c r="K3" s="1">
        <v>0</v>
      </c>
      <c r="L3" s="9">
        <v>0</v>
      </c>
      <c r="M3" s="1">
        <v>0</v>
      </c>
      <c r="N3" s="9">
        <v>0</v>
      </c>
      <c r="O3" s="1">
        <v>0</v>
      </c>
      <c r="P3" s="9">
        <v>0</v>
      </c>
      <c r="Q3" s="1">
        <v>0</v>
      </c>
      <c r="R3" s="9">
        <v>0</v>
      </c>
      <c r="S3" s="1">
        <v>0</v>
      </c>
      <c r="T3" s="9">
        <v>0</v>
      </c>
      <c r="U3" s="1">
        <v>0</v>
      </c>
      <c r="V3" s="9">
        <v>0</v>
      </c>
      <c r="W3" s="1">
        <v>0</v>
      </c>
      <c r="X3" s="9">
        <v>0</v>
      </c>
      <c r="Y3" s="1">
        <v>0</v>
      </c>
      <c r="Z3" s="9">
        <v>0</v>
      </c>
      <c r="AA3" s="1">
        <v>0</v>
      </c>
      <c r="AB3" s="9">
        <v>0</v>
      </c>
      <c r="AC3" s="1">
        <v>0</v>
      </c>
    </row>
    <row r="4" spans="1:29">
      <c r="A4" s="1">
        <v>3001</v>
      </c>
      <c r="B4" s="1" t="s">
        <v>4</v>
      </c>
      <c r="C4" s="3">
        <f t="shared" ref="C4:D14" si="0">F4+H4+J4+L4+N4+P4+R4+T4+V4+X4+Z4+AB4</f>
        <v>180000</v>
      </c>
      <c r="D4" s="2">
        <f t="shared" si="0"/>
        <v>0</v>
      </c>
      <c r="E4" s="3">
        <f t="shared" ref="E4:E15" si="1">C4-D4</f>
        <v>180000</v>
      </c>
      <c r="F4" s="9">
        <v>0</v>
      </c>
      <c r="G4" s="1">
        <v>0</v>
      </c>
      <c r="H4" s="9">
        <v>0</v>
      </c>
      <c r="I4" s="1">
        <v>0</v>
      </c>
      <c r="J4" s="9">
        <v>0</v>
      </c>
      <c r="K4" s="1">
        <v>0</v>
      </c>
      <c r="L4" s="9">
        <v>0</v>
      </c>
      <c r="M4" s="1">
        <v>0</v>
      </c>
      <c r="N4" s="9">
        <f>0+'3001'!C3</f>
        <v>90000</v>
      </c>
      <c r="O4" s="1">
        <v>0</v>
      </c>
      <c r="P4" s="9">
        <v>0</v>
      </c>
      <c r="Q4" s="1">
        <v>0</v>
      </c>
      <c r="R4" s="9">
        <v>0</v>
      </c>
      <c r="S4" s="1">
        <v>0</v>
      </c>
      <c r="T4" s="9">
        <v>0</v>
      </c>
      <c r="U4" s="1">
        <v>0</v>
      </c>
      <c r="V4" s="9">
        <v>0</v>
      </c>
      <c r="W4" s="1">
        <v>0</v>
      </c>
      <c r="X4" s="9">
        <v>0</v>
      </c>
      <c r="Y4" s="1">
        <v>0</v>
      </c>
      <c r="Z4" s="9">
        <f>0+'3001'!C4</f>
        <v>90000</v>
      </c>
      <c r="AA4" s="1">
        <v>0</v>
      </c>
      <c r="AB4" s="9">
        <v>0</v>
      </c>
      <c r="AC4" s="1">
        <v>0</v>
      </c>
    </row>
    <row r="5" spans="1:29">
      <c r="A5" s="1">
        <v>3100</v>
      </c>
      <c r="B5" s="1" t="s">
        <v>5</v>
      </c>
      <c r="C5" s="3">
        <f t="shared" si="0"/>
        <v>0</v>
      </c>
      <c r="D5" s="2">
        <f t="shared" si="0"/>
        <v>0</v>
      </c>
      <c r="E5" s="3">
        <f t="shared" si="1"/>
        <v>0</v>
      </c>
      <c r="F5" s="9">
        <v>0</v>
      </c>
      <c r="G5" s="1">
        <v>0</v>
      </c>
      <c r="H5" s="9">
        <v>0</v>
      </c>
      <c r="I5" s="1">
        <v>0</v>
      </c>
      <c r="J5" s="9">
        <v>0</v>
      </c>
      <c r="K5" s="1">
        <v>0</v>
      </c>
      <c r="L5" s="9">
        <v>0</v>
      </c>
      <c r="M5" s="1">
        <v>0</v>
      </c>
      <c r="N5" s="9">
        <v>0</v>
      </c>
      <c r="O5" s="1">
        <v>0</v>
      </c>
      <c r="P5" s="9">
        <v>0</v>
      </c>
      <c r="Q5" s="1">
        <v>0</v>
      </c>
      <c r="R5" s="9">
        <v>0</v>
      </c>
      <c r="S5" s="1">
        <v>0</v>
      </c>
      <c r="T5" s="9">
        <v>0</v>
      </c>
      <c r="U5" s="1">
        <v>0</v>
      </c>
      <c r="V5" s="9">
        <v>0</v>
      </c>
      <c r="W5" s="1">
        <v>0</v>
      </c>
      <c r="X5" s="9">
        <v>0</v>
      </c>
      <c r="Y5" s="1">
        <v>0</v>
      </c>
      <c r="Z5" s="9">
        <v>0</v>
      </c>
      <c r="AA5" s="1">
        <v>0</v>
      </c>
      <c r="AB5" s="9">
        <v>0</v>
      </c>
      <c r="AC5" s="1">
        <v>0</v>
      </c>
    </row>
    <row r="6" spans="1:29">
      <c r="A6" s="1">
        <v>3110</v>
      </c>
      <c r="B6" s="1" t="s">
        <v>6</v>
      </c>
      <c r="C6" s="3">
        <f t="shared" si="0"/>
        <v>10000</v>
      </c>
      <c r="D6" s="2">
        <f t="shared" si="0"/>
        <v>0</v>
      </c>
      <c r="E6" s="3">
        <f t="shared" si="1"/>
        <v>10000</v>
      </c>
      <c r="F6" s="9">
        <v>0</v>
      </c>
      <c r="G6" s="1">
        <v>0</v>
      </c>
      <c r="H6" s="9">
        <v>0</v>
      </c>
      <c r="I6" s="1">
        <v>0</v>
      </c>
      <c r="J6" s="9">
        <v>0</v>
      </c>
      <c r="K6" s="1">
        <v>0</v>
      </c>
      <c r="L6" s="9">
        <v>0</v>
      </c>
      <c r="M6" s="1">
        <v>0</v>
      </c>
      <c r="N6" s="9">
        <v>0</v>
      </c>
      <c r="O6" s="1">
        <v>0</v>
      </c>
      <c r="P6" s="9">
        <v>0</v>
      </c>
      <c r="Q6" s="1">
        <v>0</v>
      </c>
      <c r="R6" s="9">
        <v>0</v>
      </c>
      <c r="S6" s="1">
        <v>0</v>
      </c>
      <c r="T6" s="9">
        <v>0</v>
      </c>
      <c r="U6" s="1">
        <v>0</v>
      </c>
      <c r="V6" s="9">
        <v>0</v>
      </c>
      <c r="W6" s="1">
        <v>0</v>
      </c>
      <c r="X6" s="9">
        <v>5000</v>
      </c>
      <c r="Y6" s="1">
        <v>0</v>
      </c>
      <c r="Z6" s="9">
        <v>5000</v>
      </c>
      <c r="AA6" s="1">
        <v>0</v>
      </c>
      <c r="AB6" s="9">
        <v>0</v>
      </c>
      <c r="AC6" s="1">
        <v>0</v>
      </c>
    </row>
    <row r="7" spans="1:29">
      <c r="A7" s="1">
        <v>3120</v>
      </c>
      <c r="B7" s="1" t="s">
        <v>7</v>
      </c>
      <c r="C7" s="3">
        <f t="shared" si="0"/>
        <v>10000</v>
      </c>
      <c r="D7" s="2">
        <f t="shared" si="0"/>
        <v>0</v>
      </c>
      <c r="E7" s="3">
        <f t="shared" si="1"/>
        <v>10000</v>
      </c>
      <c r="F7" s="9">
        <v>0</v>
      </c>
      <c r="G7" s="1">
        <v>0</v>
      </c>
      <c r="H7" s="9">
        <v>0</v>
      </c>
      <c r="I7" s="1">
        <v>0</v>
      </c>
      <c r="J7" s="9">
        <v>0</v>
      </c>
      <c r="K7" s="1">
        <v>0</v>
      </c>
      <c r="L7" s="9">
        <v>0</v>
      </c>
      <c r="M7" s="1">
        <v>0</v>
      </c>
      <c r="N7" s="9">
        <v>0</v>
      </c>
      <c r="O7" s="1">
        <v>0</v>
      </c>
      <c r="P7" s="9">
        <v>10000</v>
      </c>
      <c r="Q7" s="1">
        <v>0</v>
      </c>
      <c r="R7" s="9">
        <v>0</v>
      </c>
      <c r="S7" s="1">
        <v>0</v>
      </c>
      <c r="T7" s="9">
        <v>0</v>
      </c>
      <c r="U7" s="1">
        <v>0</v>
      </c>
      <c r="V7" s="9">
        <v>0</v>
      </c>
      <c r="W7" s="1">
        <v>0</v>
      </c>
      <c r="X7" s="9">
        <v>0</v>
      </c>
      <c r="Y7" s="1">
        <v>0</v>
      </c>
      <c r="Z7" s="9">
        <v>0</v>
      </c>
      <c r="AA7" s="1">
        <v>0</v>
      </c>
      <c r="AB7" s="9">
        <v>0</v>
      </c>
      <c r="AC7" s="1">
        <v>0</v>
      </c>
    </row>
    <row r="8" spans="1:29">
      <c r="A8" s="1">
        <v>3400</v>
      </c>
      <c r="B8" s="1" t="s">
        <v>8</v>
      </c>
      <c r="C8" s="3">
        <f t="shared" si="0"/>
        <v>174000</v>
      </c>
      <c r="D8" s="2">
        <f t="shared" si="0"/>
        <v>0</v>
      </c>
      <c r="E8" s="3">
        <f t="shared" si="1"/>
        <v>174000</v>
      </c>
      <c r="F8" s="9">
        <f>0+'3400'!C28</f>
        <v>20000</v>
      </c>
      <c r="G8" s="1">
        <v>0</v>
      </c>
      <c r="H8" s="9">
        <v>0</v>
      </c>
      <c r="I8" s="1">
        <v>0</v>
      </c>
      <c r="J8" s="9">
        <v>0</v>
      </c>
      <c r="K8" s="1">
        <v>0</v>
      </c>
      <c r="L8" s="9">
        <v>102000</v>
      </c>
      <c r="M8" s="1">
        <v>0</v>
      </c>
      <c r="N8" s="9">
        <v>0</v>
      </c>
      <c r="O8" s="1">
        <v>0</v>
      </c>
      <c r="P8" s="9">
        <v>0</v>
      </c>
      <c r="Q8" s="1">
        <v>0</v>
      </c>
      <c r="R8" s="9">
        <v>0</v>
      </c>
      <c r="S8" s="1">
        <v>0</v>
      </c>
      <c r="T8" s="9">
        <v>0</v>
      </c>
      <c r="U8" s="1">
        <v>0</v>
      </c>
      <c r="V8" s="9">
        <v>0</v>
      </c>
      <c r="W8" s="1">
        <v>0</v>
      </c>
      <c r="X8" s="9">
        <v>0</v>
      </c>
      <c r="Y8" s="1">
        <v>0</v>
      </c>
      <c r="Z8" s="9">
        <f>0+'3400'!C21</f>
        <v>27000</v>
      </c>
      <c r="AA8" s="1">
        <v>0</v>
      </c>
      <c r="AB8" s="9">
        <f>0+'3400'!C19</f>
        <v>25000</v>
      </c>
      <c r="AC8" s="1">
        <v>0</v>
      </c>
    </row>
    <row r="9" spans="1:29">
      <c r="A9" s="1">
        <v>3700</v>
      </c>
      <c r="B9" s="1" t="s">
        <v>9</v>
      </c>
      <c r="C9" s="3">
        <f t="shared" si="0"/>
        <v>275000</v>
      </c>
      <c r="D9" s="2">
        <f t="shared" si="0"/>
        <v>0</v>
      </c>
      <c r="E9" s="3">
        <f t="shared" si="1"/>
        <v>275000</v>
      </c>
      <c r="F9" s="9">
        <f>0+'3700'!C68</f>
        <v>0</v>
      </c>
      <c r="G9" s="1">
        <v>0</v>
      </c>
      <c r="H9" s="9">
        <f>0+'3700'!C69</f>
        <v>0</v>
      </c>
      <c r="I9" s="1">
        <v>0</v>
      </c>
      <c r="J9" s="9">
        <f>0+'3700'!C70</f>
        <v>0</v>
      </c>
      <c r="K9" s="1">
        <v>0</v>
      </c>
      <c r="L9" s="9">
        <f>0+'3700'!C71</f>
        <v>0</v>
      </c>
      <c r="M9" s="1">
        <v>0</v>
      </c>
      <c r="N9" s="9">
        <f>0+'3700'!C72</f>
        <v>70000</v>
      </c>
      <c r="O9" s="1">
        <v>0</v>
      </c>
      <c r="P9" s="9">
        <f>0+'3700'!C73</f>
        <v>50000</v>
      </c>
      <c r="Q9" s="1">
        <v>0</v>
      </c>
      <c r="R9" s="9">
        <f>0+'3700'!C74</f>
        <v>10000</v>
      </c>
      <c r="S9" s="1">
        <v>0</v>
      </c>
      <c r="T9" s="9">
        <f>0+'3700'!C75</f>
        <v>20000</v>
      </c>
      <c r="U9" s="1">
        <v>0</v>
      </c>
      <c r="V9" s="9">
        <f>0+'3700'!C76</f>
        <v>15000</v>
      </c>
      <c r="W9" s="1">
        <v>0</v>
      </c>
      <c r="X9" s="9">
        <f>0+'3700'!C77</f>
        <v>50000</v>
      </c>
      <c r="Y9" s="1">
        <v>0</v>
      </c>
      <c r="Z9" s="9">
        <f>0+'3700'!C78</f>
        <v>40000</v>
      </c>
      <c r="AA9" s="1">
        <v>0</v>
      </c>
      <c r="AB9" s="9">
        <f>0+'3700'!C79</f>
        <v>20000</v>
      </c>
      <c r="AC9" s="1">
        <v>0</v>
      </c>
    </row>
    <row r="10" spans="1:29">
      <c r="A10" s="1">
        <v>3940</v>
      </c>
      <c r="B10" s="1" t="s">
        <v>10</v>
      </c>
      <c r="C10" s="3">
        <f t="shared" si="0"/>
        <v>0</v>
      </c>
      <c r="D10" s="2">
        <f t="shared" si="0"/>
        <v>0</v>
      </c>
      <c r="E10" s="3">
        <f t="shared" si="1"/>
        <v>0</v>
      </c>
      <c r="F10" s="9">
        <v>0</v>
      </c>
      <c r="G10" s="1">
        <v>0</v>
      </c>
      <c r="H10" s="9">
        <v>0</v>
      </c>
      <c r="I10" s="1">
        <v>0</v>
      </c>
      <c r="J10" s="9">
        <v>0</v>
      </c>
      <c r="K10" s="1">
        <v>0</v>
      </c>
      <c r="L10" s="9">
        <v>0</v>
      </c>
      <c r="M10" s="1">
        <v>0</v>
      </c>
      <c r="N10" s="9">
        <v>0</v>
      </c>
      <c r="O10" s="1">
        <v>0</v>
      </c>
      <c r="P10" s="9">
        <v>0</v>
      </c>
      <c r="Q10" s="1">
        <v>0</v>
      </c>
      <c r="R10" s="9">
        <v>0</v>
      </c>
      <c r="S10" s="1">
        <v>0</v>
      </c>
      <c r="T10" s="9">
        <v>0</v>
      </c>
      <c r="U10" s="1">
        <v>0</v>
      </c>
      <c r="V10" s="9">
        <v>0</v>
      </c>
      <c r="W10" s="1">
        <v>0</v>
      </c>
      <c r="X10" s="9">
        <v>0</v>
      </c>
      <c r="Y10" s="1">
        <v>0</v>
      </c>
      <c r="Z10" s="9">
        <v>0</v>
      </c>
      <c r="AA10" s="1">
        <v>0</v>
      </c>
      <c r="AB10" s="9">
        <v>0</v>
      </c>
      <c r="AC10" s="1">
        <v>0</v>
      </c>
    </row>
    <row r="11" spans="1:29">
      <c r="A11" s="1">
        <v>3960</v>
      </c>
      <c r="B11" s="1" t="s">
        <v>11</v>
      </c>
      <c r="C11" s="3">
        <f t="shared" si="0"/>
        <v>0</v>
      </c>
      <c r="D11" s="2">
        <f t="shared" si="0"/>
        <v>0</v>
      </c>
      <c r="E11" s="3">
        <f t="shared" si="1"/>
        <v>0</v>
      </c>
      <c r="F11" s="9">
        <v>0</v>
      </c>
      <c r="G11" s="1">
        <v>0</v>
      </c>
      <c r="H11" s="9">
        <v>0</v>
      </c>
      <c r="I11" s="1">
        <v>0</v>
      </c>
      <c r="J11" s="9">
        <v>0</v>
      </c>
      <c r="K11" s="1">
        <v>0</v>
      </c>
      <c r="L11" s="9">
        <v>0</v>
      </c>
      <c r="M11" s="1">
        <v>0</v>
      </c>
      <c r="N11" s="9">
        <v>0</v>
      </c>
      <c r="O11" s="1">
        <v>0</v>
      </c>
      <c r="P11" s="9">
        <v>0</v>
      </c>
      <c r="Q11" s="1">
        <v>0</v>
      </c>
      <c r="R11" s="9">
        <v>0</v>
      </c>
      <c r="S11" s="1">
        <v>0</v>
      </c>
      <c r="T11" s="9">
        <v>0</v>
      </c>
      <c r="U11" s="1">
        <v>0</v>
      </c>
      <c r="V11" s="9">
        <v>0</v>
      </c>
      <c r="W11" s="1">
        <v>0</v>
      </c>
      <c r="X11" s="9">
        <v>0</v>
      </c>
      <c r="Y11" s="1">
        <v>0</v>
      </c>
      <c r="Z11" s="9">
        <v>0</v>
      </c>
      <c r="AA11" s="1">
        <v>0</v>
      </c>
      <c r="AB11" s="9">
        <v>0</v>
      </c>
      <c r="AC11" s="1">
        <v>0</v>
      </c>
    </row>
    <row r="12" spans="1:29">
      <c r="A12" s="1">
        <v>3970</v>
      </c>
      <c r="B12" s="1" t="s">
        <v>12</v>
      </c>
      <c r="C12" s="3">
        <f t="shared" si="0"/>
        <v>15000</v>
      </c>
      <c r="D12" s="2">
        <f t="shared" si="0"/>
        <v>0</v>
      </c>
      <c r="E12" s="3">
        <f t="shared" si="1"/>
        <v>15000</v>
      </c>
      <c r="F12" s="9">
        <v>0</v>
      </c>
      <c r="G12" s="1">
        <v>0</v>
      </c>
      <c r="H12" s="9">
        <v>0</v>
      </c>
      <c r="I12" s="1">
        <v>0</v>
      </c>
      <c r="J12" s="9">
        <v>0</v>
      </c>
      <c r="K12" s="1">
        <v>0</v>
      </c>
      <c r="L12" s="9">
        <v>0</v>
      </c>
      <c r="M12" s="1">
        <v>0</v>
      </c>
      <c r="N12" s="9">
        <v>15000</v>
      </c>
      <c r="O12" s="1">
        <v>0</v>
      </c>
      <c r="P12" s="9">
        <v>0</v>
      </c>
      <c r="Q12" s="1">
        <v>0</v>
      </c>
      <c r="R12" s="9">
        <v>0</v>
      </c>
      <c r="S12" s="1">
        <v>0</v>
      </c>
      <c r="T12" s="9">
        <v>0</v>
      </c>
      <c r="U12" s="1">
        <v>0</v>
      </c>
      <c r="V12" s="9">
        <v>0</v>
      </c>
      <c r="W12" s="1">
        <v>0</v>
      </c>
      <c r="X12" s="9">
        <v>0</v>
      </c>
      <c r="Y12" s="1">
        <v>0</v>
      </c>
      <c r="Z12" s="9">
        <v>0</v>
      </c>
      <c r="AA12" s="1">
        <v>0</v>
      </c>
      <c r="AB12" s="9">
        <v>0</v>
      </c>
      <c r="AC12" s="1">
        <v>0</v>
      </c>
    </row>
    <row r="13" spans="1:29">
      <c r="A13" s="1">
        <v>3971</v>
      </c>
      <c r="B13" s="1" t="s">
        <v>13</v>
      </c>
      <c r="C13" s="3">
        <f t="shared" si="0"/>
        <v>25000</v>
      </c>
      <c r="D13" s="2">
        <f t="shared" si="0"/>
        <v>0</v>
      </c>
      <c r="E13" s="3">
        <f t="shared" si="1"/>
        <v>25000</v>
      </c>
      <c r="F13" s="9">
        <v>12500</v>
      </c>
      <c r="G13" s="1">
        <v>0</v>
      </c>
      <c r="H13" s="9">
        <v>0</v>
      </c>
      <c r="I13" s="1">
        <v>0</v>
      </c>
      <c r="J13" s="9">
        <v>0</v>
      </c>
      <c r="K13" s="1">
        <v>0</v>
      </c>
      <c r="L13" s="9">
        <v>0</v>
      </c>
      <c r="M13" s="1">
        <v>0</v>
      </c>
      <c r="N13" s="9">
        <v>0</v>
      </c>
      <c r="O13" s="1">
        <v>0</v>
      </c>
      <c r="P13" s="9">
        <v>0</v>
      </c>
      <c r="Q13" s="1">
        <v>0</v>
      </c>
      <c r="R13" s="9">
        <v>0</v>
      </c>
      <c r="S13" s="1">
        <v>0</v>
      </c>
      <c r="T13" s="9">
        <v>0</v>
      </c>
      <c r="U13" s="1">
        <v>0</v>
      </c>
      <c r="V13" s="9">
        <v>0</v>
      </c>
      <c r="W13" s="1">
        <v>0</v>
      </c>
      <c r="X13" s="9">
        <v>12500</v>
      </c>
      <c r="Y13" s="1">
        <v>0</v>
      </c>
      <c r="Z13" s="9">
        <v>0</v>
      </c>
      <c r="AA13" s="1">
        <v>0</v>
      </c>
      <c r="AB13" s="9">
        <v>0</v>
      </c>
      <c r="AC13" s="1">
        <v>0</v>
      </c>
    </row>
    <row r="14" spans="1:29">
      <c r="A14" s="1">
        <v>3999</v>
      </c>
      <c r="B14" s="1" t="s">
        <v>14</v>
      </c>
      <c r="C14" s="3">
        <f t="shared" si="0"/>
        <v>0</v>
      </c>
      <c r="D14" s="2">
        <f t="shared" si="0"/>
        <v>0</v>
      </c>
      <c r="E14" s="3">
        <f t="shared" si="1"/>
        <v>0</v>
      </c>
      <c r="F14" s="9">
        <v>0</v>
      </c>
      <c r="G14" s="1">
        <v>0</v>
      </c>
      <c r="H14" s="9">
        <v>0</v>
      </c>
      <c r="I14" s="1">
        <v>0</v>
      </c>
      <c r="J14" s="9">
        <v>0</v>
      </c>
      <c r="K14" s="1">
        <v>0</v>
      </c>
      <c r="L14" s="9">
        <v>0</v>
      </c>
      <c r="M14" s="1">
        <v>0</v>
      </c>
      <c r="N14" s="9">
        <v>0</v>
      </c>
      <c r="O14" s="1">
        <v>0</v>
      </c>
      <c r="P14" s="9">
        <v>0</v>
      </c>
      <c r="Q14" s="1">
        <v>0</v>
      </c>
      <c r="R14" s="9">
        <v>0</v>
      </c>
      <c r="S14" s="1">
        <v>0</v>
      </c>
      <c r="T14" s="9">
        <v>0</v>
      </c>
      <c r="U14" s="1">
        <v>0</v>
      </c>
      <c r="V14" s="9">
        <v>0</v>
      </c>
      <c r="W14" s="1">
        <v>0</v>
      </c>
      <c r="X14" s="9">
        <v>0</v>
      </c>
      <c r="Y14" s="1">
        <v>0</v>
      </c>
      <c r="Z14" s="9">
        <v>0</v>
      </c>
      <c r="AA14" s="1">
        <v>0</v>
      </c>
      <c r="AB14" s="9">
        <v>0</v>
      </c>
      <c r="AC14" s="1">
        <v>0</v>
      </c>
    </row>
    <row r="15" spans="1:29" s="6" customFormat="1">
      <c r="A15" s="4" t="s">
        <v>15</v>
      </c>
      <c r="B15" s="4"/>
      <c r="C15" s="7">
        <f t="shared" ref="C15" si="2">SUM(C3:C14)</f>
        <v>689000</v>
      </c>
      <c r="D15" s="5">
        <f>SUM(D3:D14)</f>
        <v>0</v>
      </c>
      <c r="E15" s="7">
        <f t="shared" si="1"/>
        <v>689000</v>
      </c>
      <c r="F15" s="8">
        <f>SUM(F3:F14)</f>
        <v>32500</v>
      </c>
      <c r="G15" s="4">
        <f>SUM(G3:G14)</f>
        <v>0</v>
      </c>
      <c r="H15" s="8">
        <f t="shared" ref="H15:AC15" si="3">SUM(H3:H14)</f>
        <v>0</v>
      </c>
      <c r="I15" s="4">
        <f t="shared" si="3"/>
        <v>0</v>
      </c>
      <c r="J15" s="8">
        <f t="shared" si="3"/>
        <v>0</v>
      </c>
      <c r="K15" s="4">
        <f t="shared" si="3"/>
        <v>0</v>
      </c>
      <c r="L15" s="8">
        <f t="shared" si="3"/>
        <v>102000</v>
      </c>
      <c r="M15" s="4">
        <f t="shared" si="3"/>
        <v>0</v>
      </c>
      <c r="N15" s="8">
        <f t="shared" si="3"/>
        <v>175000</v>
      </c>
      <c r="O15" s="4">
        <f t="shared" si="3"/>
        <v>0</v>
      </c>
      <c r="P15" s="8">
        <f t="shared" si="3"/>
        <v>60000</v>
      </c>
      <c r="Q15" s="4">
        <f t="shared" si="3"/>
        <v>0</v>
      </c>
      <c r="R15" s="8">
        <f t="shared" si="3"/>
        <v>10000</v>
      </c>
      <c r="S15" s="4">
        <f t="shared" si="3"/>
        <v>0</v>
      </c>
      <c r="T15" s="8">
        <f t="shared" si="3"/>
        <v>20000</v>
      </c>
      <c r="U15" s="4">
        <f t="shared" si="3"/>
        <v>0</v>
      </c>
      <c r="V15" s="8">
        <f t="shared" si="3"/>
        <v>15000</v>
      </c>
      <c r="W15" s="4">
        <f t="shared" si="3"/>
        <v>0</v>
      </c>
      <c r="X15" s="8">
        <f t="shared" si="3"/>
        <v>67500</v>
      </c>
      <c r="Y15" s="4">
        <f t="shared" si="3"/>
        <v>0</v>
      </c>
      <c r="Z15" s="8">
        <f t="shared" si="3"/>
        <v>162000</v>
      </c>
      <c r="AA15" s="4">
        <f t="shared" si="3"/>
        <v>0</v>
      </c>
      <c r="AB15" s="8">
        <f t="shared" si="3"/>
        <v>45000</v>
      </c>
      <c r="AC15" s="4">
        <f t="shared" si="3"/>
        <v>0</v>
      </c>
    </row>
    <row r="16" spans="1:29" s="31" customForma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</row>
    <row r="17" spans="1:29" s="6" customFormat="1">
      <c r="A17" s="4" t="s">
        <v>16</v>
      </c>
      <c r="B17" s="4"/>
      <c r="C17" s="5" t="s">
        <v>58</v>
      </c>
      <c r="D17" s="5" t="s">
        <v>59</v>
      </c>
      <c r="E17" s="5" t="s">
        <v>60</v>
      </c>
      <c r="F17" s="8" t="s">
        <v>61</v>
      </c>
      <c r="G17" s="4" t="s">
        <v>62</v>
      </c>
      <c r="H17" s="8" t="s">
        <v>63</v>
      </c>
      <c r="I17" s="4" t="s">
        <v>64</v>
      </c>
      <c r="J17" s="8" t="s">
        <v>65</v>
      </c>
      <c r="K17" s="4" t="s">
        <v>66</v>
      </c>
      <c r="L17" s="8" t="s">
        <v>67</v>
      </c>
      <c r="M17" s="4" t="s">
        <v>68</v>
      </c>
      <c r="N17" s="8" t="s">
        <v>69</v>
      </c>
      <c r="O17" s="4" t="s">
        <v>70</v>
      </c>
      <c r="P17" s="8" t="s">
        <v>71</v>
      </c>
      <c r="Q17" s="4" t="s">
        <v>72</v>
      </c>
      <c r="R17" s="8" t="s">
        <v>73</v>
      </c>
      <c r="S17" s="4" t="s">
        <v>74</v>
      </c>
      <c r="T17" s="8" t="s">
        <v>75</v>
      </c>
      <c r="U17" s="4" t="s">
        <v>76</v>
      </c>
      <c r="V17" s="8" t="s">
        <v>77</v>
      </c>
      <c r="W17" s="4" t="s">
        <v>78</v>
      </c>
      <c r="X17" s="8" t="s">
        <v>79</v>
      </c>
      <c r="Y17" s="4" t="s">
        <v>80</v>
      </c>
      <c r="Z17" s="8" t="s">
        <v>81</v>
      </c>
      <c r="AA17" s="4" t="s">
        <v>82</v>
      </c>
      <c r="AB17" s="8" t="s">
        <v>83</v>
      </c>
      <c r="AC17" s="4" t="s">
        <v>84</v>
      </c>
    </row>
    <row r="18" spans="1:29">
      <c r="A18" s="1">
        <v>4220</v>
      </c>
      <c r="B18" s="1" t="s">
        <v>17</v>
      </c>
      <c r="C18" s="3">
        <f t="shared" ref="C18:D58" si="4">F18+H18+J18+L18+N18+P18+R18+T18+V18+X18+Z18+AB18</f>
        <v>136600</v>
      </c>
      <c r="D18" s="2">
        <f t="shared" si="4"/>
        <v>0</v>
      </c>
      <c r="E18" s="2">
        <f>C18-D18</f>
        <v>136600</v>
      </c>
      <c r="F18" s="9">
        <v>5000</v>
      </c>
      <c r="G18" s="1">
        <v>0</v>
      </c>
      <c r="H18" s="9">
        <v>5000</v>
      </c>
      <c r="I18" s="1">
        <v>0</v>
      </c>
      <c r="J18" s="9">
        <v>10000</v>
      </c>
      <c r="K18" s="1">
        <v>0</v>
      </c>
      <c r="L18" s="9">
        <v>0</v>
      </c>
      <c r="M18" s="1">
        <v>0</v>
      </c>
      <c r="N18" s="9">
        <v>0</v>
      </c>
      <c r="O18" s="1">
        <v>0</v>
      </c>
      <c r="P18" s="9">
        <v>0</v>
      </c>
      <c r="Q18" s="1">
        <v>0</v>
      </c>
      <c r="R18" s="9">
        <v>0</v>
      </c>
      <c r="S18" s="1">
        <v>0</v>
      </c>
      <c r="T18" s="9">
        <v>0</v>
      </c>
      <c r="U18" s="1">
        <v>0</v>
      </c>
      <c r="V18" s="9">
        <f>102000- (102000*20/100)</f>
        <v>81600</v>
      </c>
      <c r="W18" s="1">
        <v>0</v>
      </c>
      <c r="X18" s="9">
        <v>20000</v>
      </c>
      <c r="Y18" s="1">
        <v>0</v>
      </c>
      <c r="Z18" s="9">
        <v>10000</v>
      </c>
      <c r="AA18" s="1">
        <v>0</v>
      </c>
      <c r="AB18" s="9">
        <v>5000</v>
      </c>
      <c r="AC18" s="1">
        <v>0</v>
      </c>
    </row>
    <row r="19" spans="1:29">
      <c r="A19" s="1">
        <v>4300</v>
      </c>
      <c r="B19" s="1" t="s">
        <v>18</v>
      </c>
      <c r="C19" s="3">
        <f t="shared" si="4"/>
        <v>7500</v>
      </c>
      <c r="D19" s="2">
        <f t="shared" si="4"/>
        <v>0</v>
      </c>
      <c r="E19" s="2">
        <f t="shared" ref="E19:E59" si="5">C19-D19</f>
        <v>7500</v>
      </c>
      <c r="F19" s="9">
        <v>0</v>
      </c>
      <c r="G19" s="1">
        <v>0</v>
      </c>
      <c r="H19" s="9">
        <v>0</v>
      </c>
      <c r="I19" s="1">
        <v>0</v>
      </c>
      <c r="J19" s="9">
        <v>0</v>
      </c>
      <c r="K19" s="1">
        <v>0</v>
      </c>
      <c r="L19" s="9">
        <v>0</v>
      </c>
      <c r="M19" s="1">
        <v>0</v>
      </c>
      <c r="N19" s="9">
        <v>0</v>
      </c>
      <c r="O19" s="1">
        <v>0</v>
      </c>
      <c r="P19" s="9">
        <v>0</v>
      </c>
      <c r="Q19" s="1">
        <v>0</v>
      </c>
      <c r="R19" s="9">
        <v>0</v>
      </c>
      <c r="S19" s="1">
        <v>0</v>
      </c>
      <c r="T19" s="9">
        <v>0</v>
      </c>
      <c r="U19" s="1">
        <v>0</v>
      </c>
      <c r="V19" s="9">
        <v>0</v>
      </c>
      <c r="W19" s="1">
        <v>0</v>
      </c>
      <c r="X19" s="9">
        <v>5000</v>
      </c>
      <c r="Y19" s="1">
        <v>0</v>
      </c>
      <c r="Z19" s="9">
        <v>2500</v>
      </c>
      <c r="AA19" s="1">
        <v>0</v>
      </c>
      <c r="AB19" s="9">
        <v>0</v>
      </c>
      <c r="AC19" s="1">
        <v>0</v>
      </c>
    </row>
    <row r="20" spans="1:29">
      <c r="A20" s="1">
        <v>4400</v>
      </c>
      <c r="B20" s="1" t="s">
        <v>19</v>
      </c>
      <c r="C20" s="3">
        <f t="shared" si="4"/>
        <v>0</v>
      </c>
      <c r="D20" s="2">
        <f t="shared" si="4"/>
        <v>0</v>
      </c>
      <c r="E20" s="2">
        <f t="shared" si="5"/>
        <v>0</v>
      </c>
      <c r="F20" s="9">
        <v>0</v>
      </c>
      <c r="G20" s="1">
        <v>0</v>
      </c>
      <c r="H20" s="9">
        <v>0</v>
      </c>
      <c r="I20" s="1">
        <v>0</v>
      </c>
      <c r="J20" s="9">
        <v>0</v>
      </c>
      <c r="K20" s="1">
        <v>0</v>
      </c>
      <c r="L20" s="9">
        <v>0</v>
      </c>
      <c r="M20" s="1">
        <v>0</v>
      </c>
      <c r="N20" s="9">
        <v>0</v>
      </c>
      <c r="O20" s="1">
        <v>0</v>
      </c>
      <c r="P20" s="9">
        <v>0</v>
      </c>
      <c r="Q20" s="1">
        <v>0</v>
      </c>
      <c r="R20" s="9">
        <v>0</v>
      </c>
      <c r="S20" s="1">
        <v>0</v>
      </c>
      <c r="T20" s="9">
        <v>0</v>
      </c>
      <c r="U20" s="1">
        <v>0</v>
      </c>
      <c r="V20" s="9">
        <v>0</v>
      </c>
      <c r="W20" s="1">
        <v>0</v>
      </c>
      <c r="X20" s="9">
        <v>0</v>
      </c>
      <c r="Y20" s="1">
        <v>0</v>
      </c>
      <c r="Z20" s="9">
        <v>0</v>
      </c>
      <c r="AA20" s="1">
        <v>0</v>
      </c>
      <c r="AB20" s="9">
        <v>0</v>
      </c>
      <c r="AC20" s="1">
        <v>0</v>
      </c>
    </row>
    <row r="21" spans="1:29">
      <c r="A21" s="1">
        <v>4610</v>
      </c>
      <c r="B21" s="1" t="s">
        <v>20</v>
      </c>
      <c r="C21" s="3">
        <f t="shared" si="4"/>
        <v>20000</v>
      </c>
      <c r="D21" s="2">
        <f t="shared" si="4"/>
        <v>0</v>
      </c>
      <c r="E21" s="2">
        <f t="shared" si="5"/>
        <v>20000</v>
      </c>
      <c r="F21" s="9">
        <v>5000</v>
      </c>
      <c r="G21" s="1">
        <v>0</v>
      </c>
      <c r="H21" s="9">
        <v>5000</v>
      </c>
      <c r="I21" s="1">
        <v>0</v>
      </c>
      <c r="J21" s="9">
        <v>0</v>
      </c>
      <c r="K21" s="1">
        <v>0</v>
      </c>
      <c r="L21" s="9">
        <v>0</v>
      </c>
      <c r="M21" s="1">
        <v>0</v>
      </c>
      <c r="N21" s="9">
        <v>0</v>
      </c>
      <c r="O21" s="1">
        <v>0</v>
      </c>
      <c r="P21" s="9">
        <v>0</v>
      </c>
      <c r="Q21" s="1">
        <v>0</v>
      </c>
      <c r="R21" s="9">
        <v>0</v>
      </c>
      <c r="S21" s="1">
        <v>0</v>
      </c>
      <c r="T21" s="9">
        <v>0</v>
      </c>
      <c r="U21" s="1">
        <v>0</v>
      </c>
      <c r="V21" s="9">
        <v>0</v>
      </c>
      <c r="W21" s="1">
        <v>0</v>
      </c>
      <c r="X21" s="9">
        <v>0</v>
      </c>
      <c r="Y21" s="1">
        <v>0</v>
      </c>
      <c r="Z21" s="9">
        <v>5000</v>
      </c>
      <c r="AA21" s="1">
        <v>0</v>
      </c>
      <c r="AB21" s="9">
        <v>5000</v>
      </c>
      <c r="AC21" s="1">
        <v>0</v>
      </c>
    </row>
    <row r="22" spans="1:29">
      <c r="A22" s="1">
        <v>4620</v>
      </c>
      <c r="B22" s="1" t="s">
        <v>21</v>
      </c>
      <c r="C22" s="3">
        <f t="shared" si="4"/>
        <v>10000</v>
      </c>
      <c r="D22" s="2">
        <f t="shared" si="4"/>
        <v>0</v>
      </c>
      <c r="E22" s="2">
        <f t="shared" si="5"/>
        <v>10000</v>
      </c>
      <c r="F22" s="9">
        <v>5000</v>
      </c>
      <c r="G22" s="1">
        <v>0</v>
      </c>
      <c r="H22" s="9">
        <v>0</v>
      </c>
      <c r="I22" s="1">
        <v>0</v>
      </c>
      <c r="J22" s="9">
        <v>0</v>
      </c>
      <c r="K22" s="1">
        <v>0</v>
      </c>
      <c r="L22" s="9">
        <v>0</v>
      </c>
      <c r="M22" s="1">
        <v>0</v>
      </c>
      <c r="N22" s="9">
        <v>0</v>
      </c>
      <c r="O22" s="1">
        <v>0</v>
      </c>
      <c r="P22" s="9">
        <v>0</v>
      </c>
      <c r="Q22" s="1">
        <v>0</v>
      </c>
      <c r="R22" s="9">
        <v>0</v>
      </c>
      <c r="S22" s="1">
        <v>0</v>
      </c>
      <c r="T22" s="9">
        <v>0</v>
      </c>
      <c r="U22" s="1">
        <v>0</v>
      </c>
      <c r="V22" s="9">
        <v>0</v>
      </c>
      <c r="W22" s="1">
        <v>0</v>
      </c>
      <c r="X22" s="9">
        <v>5000</v>
      </c>
      <c r="Y22" s="1">
        <v>0</v>
      </c>
      <c r="Z22" s="9">
        <v>0</v>
      </c>
      <c r="AA22" s="1">
        <v>0</v>
      </c>
      <c r="AB22" s="9">
        <v>0</v>
      </c>
      <c r="AC22" s="1">
        <v>0</v>
      </c>
    </row>
    <row r="23" spans="1:29">
      <c r="A23" s="1">
        <v>4625</v>
      </c>
      <c r="B23" s="1" t="s">
        <v>22</v>
      </c>
      <c r="C23" s="3">
        <f t="shared" si="4"/>
        <v>0</v>
      </c>
      <c r="D23" s="2">
        <f t="shared" si="4"/>
        <v>0</v>
      </c>
      <c r="E23" s="2">
        <f t="shared" si="5"/>
        <v>0</v>
      </c>
      <c r="F23" s="9">
        <v>0</v>
      </c>
      <c r="G23" s="1">
        <v>0</v>
      </c>
      <c r="H23" s="9">
        <v>0</v>
      </c>
      <c r="I23" s="1">
        <v>0</v>
      </c>
      <c r="J23" s="9">
        <v>0</v>
      </c>
      <c r="K23" s="1">
        <v>0</v>
      </c>
      <c r="L23" s="9">
        <v>0</v>
      </c>
      <c r="M23" s="1">
        <v>0</v>
      </c>
      <c r="N23" s="9">
        <v>0</v>
      </c>
      <c r="O23" s="1">
        <v>0</v>
      </c>
      <c r="P23" s="9">
        <v>0</v>
      </c>
      <c r="Q23" s="1">
        <v>0</v>
      </c>
      <c r="R23" s="9">
        <v>0</v>
      </c>
      <c r="S23" s="1">
        <v>0</v>
      </c>
      <c r="T23" s="9">
        <v>0</v>
      </c>
      <c r="U23" s="1">
        <v>0</v>
      </c>
      <c r="V23" s="9">
        <v>0</v>
      </c>
      <c r="W23" s="1">
        <v>0</v>
      </c>
      <c r="X23" s="9">
        <v>0</v>
      </c>
      <c r="Y23" s="1">
        <v>0</v>
      </c>
      <c r="Z23" s="9">
        <v>0</v>
      </c>
      <c r="AA23" s="1">
        <v>0</v>
      </c>
      <c r="AB23" s="9">
        <v>0</v>
      </c>
      <c r="AC23" s="1">
        <v>0</v>
      </c>
    </row>
    <row r="24" spans="1:29">
      <c r="A24" s="1">
        <v>4640</v>
      </c>
      <c r="B24" s="1" t="s">
        <v>23</v>
      </c>
      <c r="C24" s="3">
        <f t="shared" si="4"/>
        <v>18000</v>
      </c>
      <c r="D24" s="2">
        <f t="shared" si="4"/>
        <v>0</v>
      </c>
      <c r="E24" s="2">
        <f t="shared" si="5"/>
        <v>18000</v>
      </c>
      <c r="F24" s="9">
        <v>0</v>
      </c>
      <c r="G24" s="1">
        <v>0</v>
      </c>
      <c r="H24" s="9">
        <v>0</v>
      </c>
      <c r="I24" s="1">
        <v>0</v>
      </c>
      <c r="J24" s="9">
        <v>0</v>
      </c>
      <c r="K24" s="1">
        <v>0</v>
      </c>
      <c r="L24" s="9">
        <v>0</v>
      </c>
      <c r="M24" s="1">
        <v>0</v>
      </c>
      <c r="N24" s="9">
        <v>5000</v>
      </c>
      <c r="O24" s="1">
        <v>0</v>
      </c>
      <c r="P24" s="9">
        <v>0</v>
      </c>
      <c r="Q24" s="1">
        <v>0</v>
      </c>
      <c r="R24" s="9">
        <v>0</v>
      </c>
      <c r="S24" s="1">
        <v>0</v>
      </c>
      <c r="T24" s="9">
        <v>13000</v>
      </c>
      <c r="U24" s="1">
        <v>0</v>
      </c>
      <c r="V24" s="9">
        <v>0</v>
      </c>
      <c r="W24" s="1">
        <v>0</v>
      </c>
      <c r="X24" s="9">
        <v>0</v>
      </c>
      <c r="Y24" s="1">
        <v>0</v>
      </c>
      <c r="Z24" s="9">
        <v>0</v>
      </c>
      <c r="AA24" s="1">
        <v>0</v>
      </c>
      <c r="AB24" s="9">
        <v>0</v>
      </c>
      <c r="AC24" s="1">
        <v>0</v>
      </c>
    </row>
    <row r="25" spans="1:29">
      <c r="A25" s="1">
        <v>5000</v>
      </c>
      <c r="B25" s="1" t="s">
        <v>24</v>
      </c>
      <c r="C25" s="3">
        <f t="shared" si="4"/>
        <v>0</v>
      </c>
      <c r="D25" s="2">
        <f t="shared" si="4"/>
        <v>0</v>
      </c>
      <c r="E25" s="2">
        <f t="shared" si="5"/>
        <v>0</v>
      </c>
      <c r="F25" s="9">
        <v>0</v>
      </c>
      <c r="G25" s="1">
        <v>0</v>
      </c>
      <c r="H25" s="9">
        <v>0</v>
      </c>
      <c r="I25" s="1">
        <v>0</v>
      </c>
      <c r="J25" s="9">
        <v>0</v>
      </c>
      <c r="K25" s="1">
        <v>0</v>
      </c>
      <c r="L25" s="9">
        <v>0</v>
      </c>
      <c r="M25" s="1">
        <v>0</v>
      </c>
      <c r="N25" s="9">
        <v>0</v>
      </c>
      <c r="O25" s="1">
        <v>0</v>
      </c>
      <c r="P25" s="9">
        <v>0</v>
      </c>
      <c r="Q25" s="1">
        <v>0</v>
      </c>
      <c r="R25" s="9">
        <v>0</v>
      </c>
      <c r="S25" s="1">
        <v>0</v>
      </c>
      <c r="T25" s="9">
        <v>0</v>
      </c>
      <c r="U25" s="1">
        <v>0</v>
      </c>
      <c r="V25" s="9">
        <v>0</v>
      </c>
      <c r="W25" s="1">
        <v>0</v>
      </c>
      <c r="X25" s="9">
        <v>0</v>
      </c>
      <c r="Y25" s="1">
        <v>0</v>
      </c>
      <c r="Z25" s="9">
        <v>0</v>
      </c>
      <c r="AA25" s="1">
        <v>0</v>
      </c>
      <c r="AB25" s="9">
        <v>0</v>
      </c>
      <c r="AC25" s="1">
        <v>0</v>
      </c>
    </row>
    <row r="26" spans="1:29">
      <c r="A26" s="1">
        <v>5010</v>
      </c>
      <c r="B26" s="1" t="s">
        <v>25</v>
      </c>
      <c r="C26" s="3">
        <f t="shared" si="4"/>
        <v>80000</v>
      </c>
      <c r="D26" s="2">
        <f t="shared" si="4"/>
        <v>0</v>
      </c>
      <c r="E26" s="2">
        <f t="shared" si="5"/>
        <v>80000</v>
      </c>
      <c r="F26" s="9">
        <f>0+'5010'!B9+'5010'!B10</f>
        <v>0</v>
      </c>
      <c r="G26" s="1">
        <v>0</v>
      </c>
      <c r="H26" s="9">
        <f>0+'5010'!C9+'5010'!C10</f>
        <v>10000</v>
      </c>
      <c r="I26" s="1">
        <v>0</v>
      </c>
      <c r="J26" s="9">
        <f>0+'5010'!D10+'5010'!D9</f>
        <v>0</v>
      </c>
      <c r="K26" s="1">
        <v>0</v>
      </c>
      <c r="L26" s="9">
        <f>0+'5010'!E9+'5010'!E10</f>
        <v>0</v>
      </c>
      <c r="M26" s="1">
        <v>0</v>
      </c>
      <c r="N26" s="9">
        <f>0+'5010'!F9+'5010'!F10</f>
        <v>0</v>
      </c>
      <c r="O26" s="1">
        <v>0</v>
      </c>
      <c r="P26" s="9">
        <f>0+'5010'!G9+'5010'!G10</f>
        <v>30000</v>
      </c>
      <c r="Q26" s="1">
        <v>0</v>
      </c>
      <c r="R26" s="9">
        <f>0+'5010'!H9+'5010'!H10</f>
        <v>0</v>
      </c>
      <c r="S26" s="1">
        <v>0</v>
      </c>
      <c r="T26" s="9">
        <f>0+'5010'!I9+'5010'!I10</f>
        <v>0</v>
      </c>
      <c r="U26" s="1">
        <v>0</v>
      </c>
      <c r="V26" s="9">
        <f>0+'5010'!J9+'5010'!J10</f>
        <v>0</v>
      </c>
      <c r="W26" s="1">
        <v>0</v>
      </c>
      <c r="X26" s="9">
        <f>0+'5010'!K9+'5010'!K10</f>
        <v>0</v>
      </c>
      <c r="Y26" s="1">
        <v>0</v>
      </c>
      <c r="Z26" s="9">
        <f>0+'5010'!L9+'5010'!L10</f>
        <v>40000</v>
      </c>
      <c r="AA26" s="1">
        <v>0</v>
      </c>
      <c r="AB26" s="9">
        <f>0+'5010'!M9+'5010'!M10</f>
        <v>0</v>
      </c>
      <c r="AC26" s="1">
        <v>0</v>
      </c>
    </row>
    <row r="27" spans="1:29">
      <c r="A27" s="19">
        <v>5180</v>
      </c>
      <c r="B27" s="20" t="s">
        <v>191</v>
      </c>
      <c r="C27" s="3">
        <f t="shared" si="4"/>
        <v>0</v>
      </c>
      <c r="D27" s="2">
        <f t="shared" si="4"/>
        <v>0</v>
      </c>
      <c r="E27" s="2">
        <f t="shared" si="5"/>
        <v>0</v>
      </c>
      <c r="F27" s="9">
        <v>0</v>
      </c>
      <c r="G27" s="1">
        <v>0</v>
      </c>
      <c r="H27" s="9">
        <v>0</v>
      </c>
      <c r="I27" s="1">
        <v>0</v>
      </c>
      <c r="J27" s="9">
        <v>0</v>
      </c>
      <c r="K27" s="1">
        <v>0</v>
      </c>
      <c r="L27" s="9">
        <v>0</v>
      </c>
      <c r="M27" s="1">
        <v>0</v>
      </c>
      <c r="N27" s="9">
        <v>0</v>
      </c>
      <c r="O27" s="1">
        <v>0</v>
      </c>
      <c r="P27" s="9">
        <v>0</v>
      </c>
      <c r="Q27" s="1">
        <v>0</v>
      </c>
      <c r="R27" s="9">
        <v>0</v>
      </c>
      <c r="S27" s="1">
        <v>0</v>
      </c>
      <c r="T27" s="9">
        <v>0</v>
      </c>
      <c r="U27" s="1">
        <v>0</v>
      </c>
      <c r="V27" s="9">
        <v>0</v>
      </c>
      <c r="W27" s="1">
        <v>0</v>
      </c>
      <c r="X27" s="9">
        <v>0</v>
      </c>
      <c r="Y27" s="1">
        <v>0</v>
      </c>
      <c r="Z27" s="9">
        <v>0</v>
      </c>
      <c r="AA27" s="20">
        <v>0</v>
      </c>
      <c r="AB27" s="23">
        <v>0</v>
      </c>
      <c r="AC27" s="20">
        <v>0</v>
      </c>
    </row>
    <row r="28" spans="1:29">
      <c r="A28" s="1">
        <v>5330</v>
      </c>
      <c r="B28" s="1" t="s">
        <v>26</v>
      </c>
      <c r="C28" s="3">
        <f t="shared" si="4"/>
        <v>0</v>
      </c>
      <c r="D28" s="2">
        <f t="shared" si="4"/>
        <v>0</v>
      </c>
      <c r="E28" s="2">
        <f t="shared" si="5"/>
        <v>0</v>
      </c>
      <c r="F28" s="9">
        <v>0</v>
      </c>
      <c r="G28" s="1">
        <v>0</v>
      </c>
      <c r="H28" s="9">
        <v>0</v>
      </c>
      <c r="I28" s="1">
        <v>0</v>
      </c>
      <c r="J28" s="9">
        <v>0</v>
      </c>
      <c r="K28" s="1">
        <v>0</v>
      </c>
      <c r="L28" s="9">
        <v>0</v>
      </c>
      <c r="M28" s="1">
        <v>0</v>
      </c>
      <c r="N28" s="9">
        <v>0</v>
      </c>
      <c r="O28" s="1">
        <v>0</v>
      </c>
      <c r="P28" s="9">
        <v>0</v>
      </c>
      <c r="Q28" s="1">
        <v>0</v>
      </c>
      <c r="R28" s="9">
        <v>0</v>
      </c>
      <c r="S28" s="1">
        <v>0</v>
      </c>
      <c r="T28" s="9">
        <v>0</v>
      </c>
      <c r="U28" s="1">
        <v>0</v>
      </c>
      <c r="V28" s="9">
        <v>0</v>
      </c>
      <c r="W28" s="1">
        <v>0</v>
      </c>
      <c r="X28" s="9">
        <v>0</v>
      </c>
      <c r="Y28" s="1">
        <v>0</v>
      </c>
      <c r="Z28" s="9">
        <v>0</v>
      </c>
      <c r="AA28" s="1">
        <v>0</v>
      </c>
      <c r="AB28" s="9">
        <v>0</v>
      </c>
      <c r="AC28" s="1">
        <v>0</v>
      </c>
    </row>
    <row r="29" spans="1:29">
      <c r="A29" s="19">
        <v>5400</v>
      </c>
      <c r="B29" s="20" t="s">
        <v>196</v>
      </c>
      <c r="C29" s="3">
        <f t="shared" si="4"/>
        <v>11280</v>
      </c>
      <c r="D29" s="2">
        <f t="shared" si="4"/>
        <v>0</v>
      </c>
      <c r="E29" s="2">
        <f t="shared" si="5"/>
        <v>11280</v>
      </c>
      <c r="F29" s="9">
        <f>(Z26+AB26)*0.141</f>
        <v>5639.9999999999991</v>
      </c>
      <c r="G29" s="1">
        <v>0</v>
      </c>
      <c r="H29" s="9">
        <v>0</v>
      </c>
      <c r="I29" s="1">
        <v>0</v>
      </c>
      <c r="J29" s="9">
        <f>(F26+H26)*0.141</f>
        <v>1409.9999999999998</v>
      </c>
      <c r="K29" s="1">
        <v>0</v>
      </c>
      <c r="L29" s="9">
        <v>0</v>
      </c>
      <c r="M29" s="1">
        <v>0</v>
      </c>
      <c r="N29" s="9">
        <f>(J26+L26)*0.141</f>
        <v>0</v>
      </c>
      <c r="O29" s="1">
        <v>0</v>
      </c>
      <c r="P29" s="9">
        <v>0</v>
      </c>
      <c r="Q29" s="1">
        <v>0</v>
      </c>
      <c r="R29" s="9">
        <f>(N26+P26)*0.141</f>
        <v>4230</v>
      </c>
      <c r="S29" s="1">
        <v>0</v>
      </c>
      <c r="T29" s="9">
        <v>0</v>
      </c>
      <c r="U29" s="1">
        <v>0</v>
      </c>
      <c r="V29" s="9">
        <f>(R26+T26)*0.141</f>
        <v>0</v>
      </c>
      <c r="W29" s="1">
        <v>0</v>
      </c>
      <c r="X29" s="9">
        <v>0</v>
      </c>
      <c r="Y29" s="1">
        <v>0</v>
      </c>
      <c r="Z29" s="9">
        <f>(V26+X26)*0.141</f>
        <v>0</v>
      </c>
      <c r="AA29" s="20">
        <v>0</v>
      </c>
      <c r="AB29" s="23">
        <v>0</v>
      </c>
      <c r="AC29" s="20">
        <v>0</v>
      </c>
    </row>
    <row r="30" spans="1:29">
      <c r="A30" s="1">
        <v>5990</v>
      </c>
      <c r="B30" s="1" t="s">
        <v>27</v>
      </c>
      <c r="C30" s="3">
        <f t="shared" si="4"/>
        <v>20400</v>
      </c>
      <c r="D30" s="2">
        <f t="shared" si="4"/>
        <v>0</v>
      </c>
      <c r="E30" s="2">
        <f t="shared" si="5"/>
        <v>20400</v>
      </c>
      <c r="F30" s="9">
        <v>0</v>
      </c>
      <c r="G30" s="1">
        <v>0</v>
      </c>
      <c r="H30" s="9">
        <v>0</v>
      </c>
      <c r="I30" s="1">
        <v>0</v>
      </c>
      <c r="J30" s="9">
        <v>0</v>
      </c>
      <c r="K30" s="1">
        <v>0</v>
      </c>
      <c r="L30" s="9">
        <f>102000*20/100</f>
        <v>20400</v>
      </c>
      <c r="M30" s="1">
        <v>0</v>
      </c>
      <c r="N30" s="9">
        <v>0</v>
      </c>
      <c r="O30" s="1">
        <v>0</v>
      </c>
      <c r="P30" s="9">
        <v>0</v>
      </c>
      <c r="Q30" s="1">
        <v>0</v>
      </c>
      <c r="R30" s="9">
        <v>0</v>
      </c>
      <c r="S30" s="1">
        <v>0</v>
      </c>
      <c r="T30" s="9">
        <v>0</v>
      </c>
      <c r="U30" s="1">
        <v>0</v>
      </c>
      <c r="V30" s="9">
        <v>0</v>
      </c>
      <c r="W30" s="1">
        <v>0</v>
      </c>
      <c r="X30" s="9">
        <v>0</v>
      </c>
      <c r="Y30" s="1">
        <v>0</v>
      </c>
      <c r="Z30" s="9">
        <v>0</v>
      </c>
      <c r="AA30" s="1">
        <v>0</v>
      </c>
      <c r="AB30" s="9">
        <v>0</v>
      </c>
      <c r="AC30" s="1">
        <v>0</v>
      </c>
    </row>
    <row r="31" spans="1:29">
      <c r="A31" s="1">
        <v>6310</v>
      </c>
      <c r="B31" s="1" t="s">
        <v>28</v>
      </c>
      <c r="C31" s="3">
        <f t="shared" si="4"/>
        <v>0</v>
      </c>
      <c r="D31" s="2">
        <f t="shared" si="4"/>
        <v>0</v>
      </c>
      <c r="E31" s="2">
        <f t="shared" si="5"/>
        <v>0</v>
      </c>
      <c r="F31" s="9">
        <v>0</v>
      </c>
      <c r="G31" s="1">
        <v>0</v>
      </c>
      <c r="H31" s="9">
        <v>0</v>
      </c>
      <c r="I31" s="1">
        <v>0</v>
      </c>
      <c r="J31" s="9">
        <v>0</v>
      </c>
      <c r="K31" s="1">
        <v>0</v>
      </c>
      <c r="L31" s="9">
        <v>0</v>
      </c>
      <c r="M31" s="1">
        <v>0</v>
      </c>
      <c r="N31" s="9">
        <v>0</v>
      </c>
      <c r="O31" s="1">
        <v>0</v>
      </c>
      <c r="P31" s="9">
        <v>0</v>
      </c>
      <c r="Q31" s="1">
        <v>0</v>
      </c>
      <c r="R31" s="9">
        <v>0</v>
      </c>
      <c r="S31" s="1">
        <v>0</v>
      </c>
      <c r="T31" s="9">
        <v>0</v>
      </c>
      <c r="U31" s="1">
        <v>0</v>
      </c>
      <c r="V31" s="9">
        <v>0</v>
      </c>
      <c r="W31" s="1">
        <v>0</v>
      </c>
      <c r="X31" s="9">
        <v>0</v>
      </c>
      <c r="Y31" s="1">
        <v>0</v>
      </c>
      <c r="Z31" s="9">
        <v>0</v>
      </c>
      <c r="AA31" s="1">
        <v>0</v>
      </c>
      <c r="AB31" s="9">
        <v>0</v>
      </c>
      <c r="AC31" s="1">
        <v>0</v>
      </c>
    </row>
    <row r="32" spans="1:29">
      <c r="A32" s="1">
        <v>6549</v>
      </c>
      <c r="B32" s="1" t="s">
        <v>29</v>
      </c>
      <c r="C32" s="3">
        <f t="shared" si="4"/>
        <v>0</v>
      </c>
      <c r="D32" s="2">
        <f t="shared" si="4"/>
        <v>0</v>
      </c>
      <c r="E32" s="2">
        <f t="shared" si="5"/>
        <v>0</v>
      </c>
      <c r="F32" s="9">
        <v>0</v>
      </c>
      <c r="G32" s="1">
        <v>0</v>
      </c>
      <c r="H32" s="9">
        <v>0</v>
      </c>
      <c r="I32" s="1">
        <v>0</v>
      </c>
      <c r="J32" s="9">
        <v>0</v>
      </c>
      <c r="K32" s="1">
        <v>0</v>
      </c>
      <c r="L32" s="9">
        <v>0</v>
      </c>
      <c r="M32" s="1">
        <v>0</v>
      </c>
      <c r="N32" s="9">
        <v>0</v>
      </c>
      <c r="O32" s="1">
        <v>0</v>
      </c>
      <c r="P32" s="9">
        <v>0</v>
      </c>
      <c r="Q32" s="1">
        <v>0</v>
      </c>
      <c r="R32" s="9">
        <v>0</v>
      </c>
      <c r="S32" s="1">
        <v>0</v>
      </c>
      <c r="T32" s="9">
        <v>0</v>
      </c>
      <c r="U32" s="1">
        <v>0</v>
      </c>
      <c r="V32" s="9">
        <v>0</v>
      </c>
      <c r="W32" s="1">
        <v>0</v>
      </c>
      <c r="X32" s="9">
        <v>0</v>
      </c>
      <c r="Y32" s="1">
        <v>0</v>
      </c>
      <c r="Z32" s="9">
        <v>0</v>
      </c>
      <c r="AA32" s="1">
        <v>0</v>
      </c>
      <c r="AB32" s="9">
        <v>0</v>
      </c>
      <c r="AC32" s="1">
        <v>0</v>
      </c>
    </row>
    <row r="33" spans="1:29">
      <c r="A33" s="1">
        <v>6551</v>
      </c>
      <c r="B33" s="1" t="s">
        <v>30</v>
      </c>
      <c r="C33" s="3">
        <f t="shared" si="4"/>
        <v>170000</v>
      </c>
      <c r="D33" s="2">
        <f t="shared" si="4"/>
        <v>0</v>
      </c>
      <c r="E33" s="2">
        <f t="shared" si="5"/>
        <v>170000</v>
      </c>
      <c r="F33" s="9">
        <v>0</v>
      </c>
      <c r="G33" s="1">
        <v>0</v>
      </c>
      <c r="H33" s="9">
        <v>0</v>
      </c>
      <c r="I33" s="1">
        <v>0</v>
      </c>
      <c r="J33" s="9">
        <v>0</v>
      </c>
      <c r="K33" s="1">
        <v>0</v>
      </c>
      <c r="L33" s="9">
        <v>10000</v>
      </c>
      <c r="M33" s="1">
        <v>0</v>
      </c>
      <c r="N33" s="9">
        <v>0</v>
      </c>
      <c r="O33" s="1">
        <v>0</v>
      </c>
      <c r="P33" s="9">
        <v>40000</v>
      </c>
      <c r="Q33" s="1">
        <v>0</v>
      </c>
      <c r="R33" s="9">
        <v>0</v>
      </c>
      <c r="S33" s="1">
        <v>0</v>
      </c>
      <c r="T33" s="9">
        <v>0</v>
      </c>
      <c r="U33" s="1">
        <v>0</v>
      </c>
      <c r="V33" s="9">
        <v>60000</v>
      </c>
      <c r="W33" s="1">
        <v>0</v>
      </c>
      <c r="X33" s="9">
        <v>60000</v>
      </c>
      <c r="Y33" s="1">
        <v>0</v>
      </c>
      <c r="Z33" s="9">
        <v>0</v>
      </c>
      <c r="AA33" s="1">
        <v>0</v>
      </c>
      <c r="AB33" s="9">
        <v>0</v>
      </c>
      <c r="AC33" s="1">
        <v>0</v>
      </c>
    </row>
    <row r="34" spans="1:29">
      <c r="A34" s="1">
        <v>6553</v>
      </c>
      <c r="B34" s="1" t="s">
        <v>31</v>
      </c>
      <c r="C34" s="3">
        <f t="shared" si="4"/>
        <v>2500</v>
      </c>
      <c r="D34" s="2">
        <f t="shared" si="4"/>
        <v>0</v>
      </c>
      <c r="E34" s="2">
        <f t="shared" si="5"/>
        <v>2500</v>
      </c>
      <c r="F34" s="9">
        <v>0</v>
      </c>
      <c r="G34" s="1">
        <v>0</v>
      </c>
      <c r="H34" s="9">
        <v>0</v>
      </c>
      <c r="I34" s="1">
        <v>0</v>
      </c>
      <c r="J34" s="9">
        <v>0</v>
      </c>
      <c r="K34" s="1">
        <v>0</v>
      </c>
      <c r="L34" s="9">
        <v>0</v>
      </c>
      <c r="M34" s="1">
        <v>0</v>
      </c>
      <c r="N34" s="9">
        <v>0</v>
      </c>
      <c r="O34" s="1">
        <v>0</v>
      </c>
      <c r="P34" s="9">
        <v>2500</v>
      </c>
      <c r="Q34" s="1">
        <v>0</v>
      </c>
      <c r="R34" s="9">
        <v>0</v>
      </c>
      <c r="S34" s="1">
        <v>0</v>
      </c>
      <c r="T34" s="9">
        <v>0</v>
      </c>
      <c r="U34" s="1">
        <v>0</v>
      </c>
      <c r="V34" s="9">
        <v>0</v>
      </c>
      <c r="W34" s="1">
        <v>0</v>
      </c>
      <c r="X34" s="9">
        <v>0</v>
      </c>
      <c r="Y34" s="1">
        <v>0</v>
      </c>
      <c r="Z34" s="9">
        <v>0</v>
      </c>
      <c r="AA34" s="1">
        <v>0</v>
      </c>
      <c r="AB34" s="9">
        <v>0</v>
      </c>
      <c r="AC34" s="1">
        <v>0</v>
      </c>
    </row>
    <row r="35" spans="1:29">
      <c r="A35" s="1">
        <v>6600</v>
      </c>
      <c r="B35" s="1" t="s">
        <v>32</v>
      </c>
      <c r="C35" s="3">
        <f t="shared" si="4"/>
        <v>0</v>
      </c>
      <c r="D35" s="2">
        <f t="shared" si="4"/>
        <v>0</v>
      </c>
      <c r="E35" s="2">
        <f t="shared" si="5"/>
        <v>0</v>
      </c>
      <c r="F35" s="9">
        <v>0</v>
      </c>
      <c r="G35" s="1">
        <v>0</v>
      </c>
      <c r="H35" s="9">
        <v>0</v>
      </c>
      <c r="I35" s="1">
        <v>0</v>
      </c>
      <c r="J35" s="9">
        <v>0</v>
      </c>
      <c r="K35" s="1">
        <v>0</v>
      </c>
      <c r="L35" s="9">
        <v>0</v>
      </c>
      <c r="M35" s="1">
        <v>0</v>
      </c>
      <c r="N35" s="9">
        <v>0</v>
      </c>
      <c r="O35" s="1">
        <v>0</v>
      </c>
      <c r="P35" s="9">
        <v>0</v>
      </c>
      <c r="Q35" s="1">
        <v>0</v>
      </c>
      <c r="R35" s="9">
        <v>0</v>
      </c>
      <c r="S35" s="1">
        <v>0</v>
      </c>
      <c r="T35" s="9">
        <v>0</v>
      </c>
      <c r="U35" s="1">
        <v>0</v>
      </c>
      <c r="V35" s="9">
        <v>0</v>
      </c>
      <c r="W35" s="1">
        <v>0</v>
      </c>
      <c r="X35" s="9">
        <v>0</v>
      </c>
      <c r="Y35" s="1">
        <v>0</v>
      </c>
      <c r="Z35" s="9">
        <v>0</v>
      </c>
      <c r="AA35" s="1">
        <v>0</v>
      </c>
      <c r="AB35" s="9">
        <v>0</v>
      </c>
      <c r="AC35" s="1">
        <v>0</v>
      </c>
    </row>
    <row r="36" spans="1:29">
      <c r="A36" s="1">
        <v>6620</v>
      </c>
      <c r="B36" s="1" t="s">
        <v>33</v>
      </c>
      <c r="C36" s="3">
        <f t="shared" si="4"/>
        <v>0</v>
      </c>
      <c r="D36" s="2">
        <f t="shared" si="4"/>
        <v>0</v>
      </c>
      <c r="E36" s="2">
        <f t="shared" si="5"/>
        <v>0</v>
      </c>
      <c r="F36" s="9">
        <v>0</v>
      </c>
      <c r="G36" s="1">
        <v>0</v>
      </c>
      <c r="H36" s="9">
        <v>0</v>
      </c>
      <c r="I36" s="1">
        <v>0</v>
      </c>
      <c r="J36" s="9">
        <v>0</v>
      </c>
      <c r="K36" s="1">
        <v>0</v>
      </c>
      <c r="L36" s="9">
        <v>0</v>
      </c>
      <c r="M36" s="1">
        <v>0</v>
      </c>
      <c r="N36" s="9">
        <v>0</v>
      </c>
      <c r="O36" s="1">
        <v>0</v>
      </c>
      <c r="P36" s="9">
        <v>0</v>
      </c>
      <c r="Q36" s="1">
        <v>0</v>
      </c>
      <c r="R36" s="9">
        <v>0</v>
      </c>
      <c r="S36" s="1">
        <v>0</v>
      </c>
      <c r="T36" s="9">
        <v>0</v>
      </c>
      <c r="U36" s="1">
        <v>0</v>
      </c>
      <c r="V36" s="9">
        <v>0</v>
      </c>
      <c r="W36" s="1">
        <v>0</v>
      </c>
      <c r="X36" s="9">
        <v>0</v>
      </c>
      <c r="Y36" s="1">
        <v>0</v>
      </c>
      <c r="Z36" s="9">
        <v>0</v>
      </c>
      <c r="AA36" s="1">
        <v>0</v>
      </c>
      <c r="AB36" s="9">
        <v>0</v>
      </c>
      <c r="AC36" s="1">
        <v>0</v>
      </c>
    </row>
    <row r="37" spans="1:29">
      <c r="A37" s="1">
        <v>6652</v>
      </c>
      <c r="B37" s="1" t="s">
        <v>34</v>
      </c>
      <c r="C37" s="3">
        <f t="shared" si="4"/>
        <v>0</v>
      </c>
      <c r="D37" s="2">
        <f t="shared" si="4"/>
        <v>0</v>
      </c>
      <c r="E37" s="2">
        <f t="shared" si="5"/>
        <v>0</v>
      </c>
      <c r="F37" s="9">
        <v>0</v>
      </c>
      <c r="G37" s="1">
        <v>0</v>
      </c>
      <c r="H37" s="9">
        <v>0</v>
      </c>
      <c r="I37" s="1">
        <v>0</v>
      </c>
      <c r="J37" s="9">
        <v>0</v>
      </c>
      <c r="K37" s="1">
        <v>0</v>
      </c>
      <c r="L37" s="9">
        <v>0</v>
      </c>
      <c r="M37" s="1">
        <v>0</v>
      </c>
      <c r="N37" s="9">
        <v>0</v>
      </c>
      <c r="O37" s="1">
        <v>0</v>
      </c>
      <c r="P37" s="9">
        <v>0</v>
      </c>
      <c r="Q37" s="1">
        <v>0</v>
      </c>
      <c r="R37" s="9">
        <v>0</v>
      </c>
      <c r="S37" s="1">
        <v>0</v>
      </c>
      <c r="T37" s="9">
        <v>0</v>
      </c>
      <c r="U37" s="1">
        <v>0</v>
      </c>
      <c r="V37" s="9">
        <v>0</v>
      </c>
      <c r="W37" s="1">
        <v>0</v>
      </c>
      <c r="X37" s="9">
        <v>0</v>
      </c>
      <c r="Y37" s="1">
        <v>0</v>
      </c>
      <c r="Z37" s="9">
        <v>0</v>
      </c>
      <c r="AA37" s="1">
        <v>0</v>
      </c>
      <c r="AB37" s="9">
        <v>0</v>
      </c>
      <c r="AC37" s="1">
        <v>0</v>
      </c>
    </row>
    <row r="38" spans="1:29">
      <c r="A38" s="1">
        <v>6700</v>
      </c>
      <c r="B38" s="1" t="s">
        <v>35</v>
      </c>
      <c r="C38" s="3">
        <f t="shared" si="4"/>
        <v>0</v>
      </c>
      <c r="D38" s="2">
        <f t="shared" si="4"/>
        <v>0</v>
      </c>
      <c r="E38" s="2">
        <f t="shared" si="5"/>
        <v>0</v>
      </c>
      <c r="F38" s="9">
        <v>0</v>
      </c>
      <c r="G38" s="1">
        <v>0</v>
      </c>
      <c r="H38" s="9">
        <v>0</v>
      </c>
      <c r="I38" s="1">
        <v>0</v>
      </c>
      <c r="J38" s="9">
        <v>0</v>
      </c>
      <c r="K38" s="1">
        <v>0</v>
      </c>
      <c r="L38" s="9">
        <v>0</v>
      </c>
      <c r="M38" s="1">
        <v>0</v>
      </c>
      <c r="N38" s="9">
        <v>0</v>
      </c>
      <c r="O38" s="1">
        <v>0</v>
      </c>
      <c r="P38" s="9">
        <v>0</v>
      </c>
      <c r="Q38" s="1">
        <v>0</v>
      </c>
      <c r="R38" s="9">
        <v>0</v>
      </c>
      <c r="S38" s="1">
        <v>0</v>
      </c>
      <c r="T38" s="9">
        <v>0</v>
      </c>
      <c r="U38" s="1">
        <v>0</v>
      </c>
      <c r="V38" s="9">
        <v>0</v>
      </c>
      <c r="W38" s="1">
        <v>0</v>
      </c>
      <c r="X38" s="9">
        <v>0</v>
      </c>
      <c r="Y38" s="1">
        <v>0</v>
      </c>
      <c r="Z38" s="9">
        <v>0</v>
      </c>
      <c r="AA38" s="1">
        <v>0</v>
      </c>
      <c r="AB38" s="9">
        <v>0</v>
      </c>
      <c r="AC38" s="1">
        <v>0</v>
      </c>
    </row>
    <row r="39" spans="1:29">
      <c r="A39" s="1">
        <v>6710</v>
      </c>
      <c r="B39" s="1" t="s">
        <v>36</v>
      </c>
      <c r="C39" s="3">
        <f t="shared" si="4"/>
        <v>100000</v>
      </c>
      <c r="D39" s="2">
        <f t="shared" si="4"/>
        <v>0</v>
      </c>
      <c r="E39" s="2">
        <f t="shared" si="5"/>
        <v>100000</v>
      </c>
      <c r="F39" s="9">
        <v>15000</v>
      </c>
      <c r="G39" s="1">
        <v>0</v>
      </c>
      <c r="H39" s="9">
        <v>15000</v>
      </c>
      <c r="I39" s="1">
        <v>0</v>
      </c>
      <c r="J39" s="9">
        <v>10000</v>
      </c>
      <c r="K39" s="1">
        <v>0</v>
      </c>
      <c r="L39" s="9">
        <v>5000</v>
      </c>
      <c r="M39" s="1">
        <v>0</v>
      </c>
      <c r="N39" s="9">
        <v>0</v>
      </c>
      <c r="O39" s="1">
        <v>0</v>
      </c>
      <c r="P39" s="9">
        <v>0</v>
      </c>
      <c r="Q39" s="1">
        <v>0</v>
      </c>
      <c r="R39" s="9">
        <v>0</v>
      </c>
      <c r="S39" s="1">
        <v>0</v>
      </c>
      <c r="T39" s="9">
        <v>5000</v>
      </c>
      <c r="U39" s="1">
        <v>0</v>
      </c>
      <c r="V39" s="9">
        <v>10000</v>
      </c>
      <c r="W39" s="1">
        <v>0</v>
      </c>
      <c r="X39" s="9">
        <v>10000</v>
      </c>
      <c r="Y39" s="1">
        <v>0</v>
      </c>
      <c r="Z39" s="9">
        <v>15000</v>
      </c>
      <c r="AA39" s="1">
        <v>0</v>
      </c>
      <c r="AB39" s="9">
        <v>15000</v>
      </c>
      <c r="AC39" s="1">
        <v>0</v>
      </c>
    </row>
    <row r="40" spans="1:29">
      <c r="A40" s="1">
        <v>6800</v>
      </c>
      <c r="B40" s="1" t="s">
        <v>37</v>
      </c>
      <c r="C40" s="3">
        <f t="shared" si="4"/>
        <v>0</v>
      </c>
      <c r="D40" s="2">
        <f t="shared" si="4"/>
        <v>0</v>
      </c>
      <c r="E40" s="2">
        <f t="shared" si="5"/>
        <v>0</v>
      </c>
      <c r="F40" s="9">
        <v>0</v>
      </c>
      <c r="G40" s="1">
        <v>0</v>
      </c>
      <c r="H40" s="9">
        <v>0</v>
      </c>
      <c r="I40" s="1">
        <v>0</v>
      </c>
      <c r="J40" s="9">
        <v>0</v>
      </c>
      <c r="K40" s="1">
        <v>0</v>
      </c>
      <c r="L40" s="9">
        <v>0</v>
      </c>
      <c r="M40" s="1">
        <v>0</v>
      </c>
      <c r="N40" s="9">
        <v>0</v>
      </c>
      <c r="O40" s="1">
        <v>0</v>
      </c>
      <c r="P40" s="9">
        <v>0</v>
      </c>
      <c r="Q40" s="1">
        <v>0</v>
      </c>
      <c r="R40" s="9">
        <v>0</v>
      </c>
      <c r="S40" s="1">
        <v>0</v>
      </c>
      <c r="T40" s="9">
        <v>0</v>
      </c>
      <c r="U40" s="1">
        <v>0</v>
      </c>
      <c r="V40" s="9">
        <v>0</v>
      </c>
      <c r="W40" s="1">
        <v>0</v>
      </c>
      <c r="X40" s="9">
        <v>0</v>
      </c>
      <c r="Y40" s="1">
        <v>0</v>
      </c>
      <c r="Z40" s="9">
        <v>0</v>
      </c>
      <c r="AA40" s="1">
        <v>0</v>
      </c>
      <c r="AB40" s="9">
        <v>0</v>
      </c>
      <c r="AC40" s="1">
        <v>0</v>
      </c>
    </row>
    <row r="41" spans="1:29">
      <c r="A41" s="1">
        <v>6801</v>
      </c>
      <c r="B41" s="1" t="s">
        <v>38</v>
      </c>
      <c r="C41" s="3">
        <f t="shared" si="4"/>
        <v>0</v>
      </c>
      <c r="D41" s="2">
        <f t="shared" si="4"/>
        <v>0</v>
      </c>
      <c r="E41" s="2">
        <f t="shared" si="5"/>
        <v>0</v>
      </c>
      <c r="F41" s="9">
        <v>0</v>
      </c>
      <c r="G41" s="1">
        <v>0</v>
      </c>
      <c r="H41" s="9">
        <v>0</v>
      </c>
      <c r="I41" s="1">
        <v>0</v>
      </c>
      <c r="J41" s="9">
        <v>0</v>
      </c>
      <c r="K41" s="1">
        <v>0</v>
      </c>
      <c r="L41" s="9">
        <v>0</v>
      </c>
      <c r="M41" s="1">
        <v>0</v>
      </c>
      <c r="N41" s="9">
        <v>0</v>
      </c>
      <c r="O41" s="1">
        <v>0</v>
      </c>
      <c r="P41" s="9">
        <v>0</v>
      </c>
      <c r="Q41" s="1">
        <v>0</v>
      </c>
      <c r="R41" s="9">
        <v>0</v>
      </c>
      <c r="S41" s="1">
        <v>0</v>
      </c>
      <c r="T41" s="9">
        <v>0</v>
      </c>
      <c r="U41" s="1">
        <v>0</v>
      </c>
      <c r="V41" s="9">
        <v>0</v>
      </c>
      <c r="W41" s="1">
        <v>0</v>
      </c>
      <c r="X41" s="9">
        <v>0</v>
      </c>
      <c r="Y41" s="1">
        <v>0</v>
      </c>
      <c r="Z41" s="9">
        <v>0</v>
      </c>
      <c r="AA41" s="1">
        <v>0</v>
      </c>
      <c r="AB41" s="9">
        <v>0</v>
      </c>
      <c r="AC41" s="1">
        <v>0</v>
      </c>
    </row>
    <row r="42" spans="1:29">
      <c r="A42" s="1">
        <v>6860</v>
      </c>
      <c r="B42" s="1" t="s">
        <v>39</v>
      </c>
      <c r="C42" s="3">
        <f t="shared" si="4"/>
        <v>0</v>
      </c>
      <c r="D42" s="2">
        <f t="shared" si="4"/>
        <v>0</v>
      </c>
      <c r="E42" s="2">
        <f t="shared" si="5"/>
        <v>0</v>
      </c>
      <c r="F42" s="9">
        <v>0</v>
      </c>
      <c r="G42" s="1">
        <v>0</v>
      </c>
      <c r="H42" s="9">
        <v>0</v>
      </c>
      <c r="I42" s="1">
        <v>0</v>
      </c>
      <c r="J42" s="9">
        <v>0</v>
      </c>
      <c r="K42" s="1">
        <v>0</v>
      </c>
      <c r="L42" s="9">
        <v>0</v>
      </c>
      <c r="M42" s="1">
        <v>0</v>
      </c>
      <c r="N42" s="9">
        <v>0</v>
      </c>
      <c r="O42" s="1">
        <v>0</v>
      </c>
      <c r="P42" s="9">
        <v>0</v>
      </c>
      <c r="Q42" s="1">
        <v>0</v>
      </c>
      <c r="R42" s="9">
        <v>0</v>
      </c>
      <c r="S42" s="1">
        <v>0</v>
      </c>
      <c r="T42" s="9">
        <v>0</v>
      </c>
      <c r="U42" s="1">
        <v>0</v>
      </c>
      <c r="V42" s="9">
        <v>0</v>
      </c>
      <c r="W42" s="1">
        <v>0</v>
      </c>
      <c r="X42" s="9">
        <v>0</v>
      </c>
      <c r="Y42" s="1">
        <v>0</v>
      </c>
      <c r="Z42" s="9">
        <v>0</v>
      </c>
      <c r="AA42" s="1">
        <v>0</v>
      </c>
      <c r="AB42" s="9">
        <v>0</v>
      </c>
      <c r="AC42" s="1">
        <v>0</v>
      </c>
    </row>
    <row r="43" spans="1:29">
      <c r="A43" s="1">
        <v>6861</v>
      </c>
      <c r="B43" s="1" t="s">
        <v>40</v>
      </c>
      <c r="C43" s="3">
        <f t="shared" si="4"/>
        <v>6000</v>
      </c>
      <c r="D43" s="2">
        <f t="shared" si="4"/>
        <v>0</v>
      </c>
      <c r="E43" s="2">
        <f t="shared" si="5"/>
        <v>6000</v>
      </c>
      <c r="F43" s="9">
        <v>3000</v>
      </c>
      <c r="G43" s="1">
        <v>0</v>
      </c>
      <c r="H43" s="9">
        <v>0</v>
      </c>
      <c r="I43" s="1">
        <v>0</v>
      </c>
      <c r="J43" s="9">
        <v>0</v>
      </c>
      <c r="K43" s="1">
        <v>0</v>
      </c>
      <c r="L43" s="9">
        <v>0</v>
      </c>
      <c r="M43" s="1">
        <v>0</v>
      </c>
      <c r="N43" s="9">
        <v>0</v>
      </c>
      <c r="O43" s="1">
        <v>0</v>
      </c>
      <c r="P43" s="9">
        <v>0</v>
      </c>
      <c r="Q43" s="1">
        <v>0</v>
      </c>
      <c r="R43" s="9">
        <v>0</v>
      </c>
      <c r="S43" s="1">
        <v>0</v>
      </c>
      <c r="T43" s="9">
        <v>0</v>
      </c>
      <c r="U43" s="1">
        <v>0</v>
      </c>
      <c r="V43" s="9">
        <v>0</v>
      </c>
      <c r="W43" s="1">
        <v>0</v>
      </c>
      <c r="X43" s="9">
        <v>3000</v>
      </c>
      <c r="Y43" s="1">
        <v>0</v>
      </c>
      <c r="Z43" s="9">
        <v>0</v>
      </c>
      <c r="AA43" s="1">
        <v>0</v>
      </c>
      <c r="AB43" s="9">
        <v>0</v>
      </c>
      <c r="AC43" s="1">
        <v>0</v>
      </c>
    </row>
    <row r="44" spans="1:29">
      <c r="A44" s="1">
        <v>6862</v>
      </c>
      <c r="B44" s="1" t="s">
        <v>41</v>
      </c>
      <c r="C44" s="3">
        <f t="shared" si="4"/>
        <v>5000</v>
      </c>
      <c r="D44" s="2">
        <f t="shared" si="4"/>
        <v>0</v>
      </c>
      <c r="E44" s="2">
        <f t="shared" si="5"/>
        <v>5000</v>
      </c>
      <c r="F44" s="9">
        <v>0</v>
      </c>
      <c r="G44" s="1">
        <v>0</v>
      </c>
      <c r="H44" s="9">
        <v>0</v>
      </c>
      <c r="I44" s="1">
        <v>0</v>
      </c>
      <c r="J44" s="9">
        <v>2500</v>
      </c>
      <c r="K44" s="1">
        <v>0</v>
      </c>
      <c r="L44" s="9">
        <v>2500</v>
      </c>
      <c r="M44" s="1">
        <v>0</v>
      </c>
      <c r="N44" s="9">
        <v>0</v>
      </c>
      <c r="O44" s="1">
        <v>0</v>
      </c>
      <c r="P44" s="9">
        <v>0</v>
      </c>
      <c r="Q44" s="1">
        <v>0</v>
      </c>
      <c r="R44" s="9">
        <v>0</v>
      </c>
      <c r="S44" s="1">
        <v>0</v>
      </c>
      <c r="T44" s="9">
        <v>0</v>
      </c>
      <c r="U44" s="1">
        <v>0</v>
      </c>
      <c r="V44" s="9">
        <v>0</v>
      </c>
      <c r="W44" s="1">
        <v>0</v>
      </c>
      <c r="X44" s="9">
        <v>0</v>
      </c>
      <c r="Y44" s="1">
        <v>0</v>
      </c>
      <c r="Z44" s="9">
        <v>0</v>
      </c>
      <c r="AA44" s="1">
        <v>0</v>
      </c>
      <c r="AB44" s="9">
        <v>0</v>
      </c>
      <c r="AC44" s="1">
        <v>0</v>
      </c>
    </row>
    <row r="45" spans="1:29">
      <c r="A45" s="1">
        <v>6901</v>
      </c>
      <c r="B45" s="1" t="s">
        <v>42</v>
      </c>
      <c r="C45" s="3">
        <f t="shared" si="4"/>
        <v>0</v>
      </c>
      <c r="D45" s="2">
        <f t="shared" si="4"/>
        <v>0</v>
      </c>
      <c r="E45" s="2">
        <f t="shared" si="5"/>
        <v>0</v>
      </c>
      <c r="F45" s="9">
        <v>0</v>
      </c>
      <c r="G45" s="1">
        <v>0</v>
      </c>
      <c r="H45" s="9">
        <v>0</v>
      </c>
      <c r="I45" s="1">
        <v>0</v>
      </c>
      <c r="J45" s="9">
        <v>0</v>
      </c>
      <c r="K45" s="1">
        <v>0</v>
      </c>
      <c r="L45" s="9">
        <v>0</v>
      </c>
      <c r="M45" s="1">
        <v>0</v>
      </c>
      <c r="N45" s="9">
        <v>0</v>
      </c>
      <c r="O45" s="1">
        <v>0</v>
      </c>
      <c r="P45" s="9">
        <v>0</v>
      </c>
      <c r="Q45" s="1">
        <v>0</v>
      </c>
      <c r="R45" s="9">
        <v>0</v>
      </c>
      <c r="S45" s="1">
        <v>0</v>
      </c>
      <c r="T45" s="9">
        <v>0</v>
      </c>
      <c r="U45" s="1">
        <v>0</v>
      </c>
      <c r="V45" s="9">
        <v>0</v>
      </c>
      <c r="W45" s="1">
        <v>0</v>
      </c>
      <c r="X45" s="9">
        <v>0</v>
      </c>
      <c r="Y45" s="1">
        <v>0</v>
      </c>
      <c r="Z45" s="9">
        <v>0</v>
      </c>
      <c r="AA45" s="1">
        <v>0</v>
      </c>
      <c r="AB45" s="9">
        <v>0</v>
      </c>
      <c r="AC45" s="1">
        <v>0</v>
      </c>
    </row>
    <row r="46" spans="1:29">
      <c r="A46" s="1">
        <v>6902</v>
      </c>
      <c r="B46" s="1" t="s">
        <v>43</v>
      </c>
      <c r="C46" s="3">
        <f t="shared" si="4"/>
        <v>0</v>
      </c>
      <c r="D46" s="2">
        <f t="shared" si="4"/>
        <v>0</v>
      </c>
      <c r="E46" s="2">
        <f t="shared" si="5"/>
        <v>0</v>
      </c>
      <c r="F46" s="9">
        <v>0</v>
      </c>
      <c r="G46" s="1">
        <v>0</v>
      </c>
      <c r="H46" s="9">
        <v>0</v>
      </c>
      <c r="I46" s="1">
        <v>0</v>
      </c>
      <c r="J46" s="9">
        <v>0</v>
      </c>
      <c r="K46" s="1">
        <v>0</v>
      </c>
      <c r="L46" s="9">
        <v>0</v>
      </c>
      <c r="M46" s="1">
        <v>0</v>
      </c>
      <c r="N46" s="9">
        <v>0</v>
      </c>
      <c r="O46" s="1">
        <v>0</v>
      </c>
      <c r="P46" s="9">
        <v>0</v>
      </c>
      <c r="Q46" s="1">
        <v>0</v>
      </c>
      <c r="R46" s="9">
        <v>0</v>
      </c>
      <c r="S46" s="1">
        <v>0</v>
      </c>
      <c r="T46" s="9">
        <v>0</v>
      </c>
      <c r="U46" s="1">
        <v>0</v>
      </c>
      <c r="V46" s="9">
        <v>0</v>
      </c>
      <c r="W46" s="1">
        <v>0</v>
      </c>
      <c r="X46" s="9">
        <v>0</v>
      </c>
      <c r="Y46" s="1">
        <v>0</v>
      </c>
      <c r="Z46" s="9">
        <v>0</v>
      </c>
      <c r="AA46" s="1">
        <v>0</v>
      </c>
      <c r="AB46" s="9">
        <v>0</v>
      </c>
      <c r="AC46" s="1">
        <v>0</v>
      </c>
    </row>
    <row r="47" spans="1:29">
      <c r="A47" s="1">
        <v>7320</v>
      </c>
      <c r="B47" s="1" t="s">
        <v>44</v>
      </c>
      <c r="C47" s="3">
        <f t="shared" si="4"/>
        <v>3000</v>
      </c>
      <c r="D47" s="2">
        <f t="shared" si="4"/>
        <v>0</v>
      </c>
      <c r="E47" s="2">
        <f t="shared" si="5"/>
        <v>3000</v>
      </c>
      <c r="F47" s="9">
        <v>0</v>
      </c>
      <c r="G47" s="1">
        <v>0</v>
      </c>
      <c r="H47" s="9">
        <v>0</v>
      </c>
      <c r="I47" s="1">
        <v>0</v>
      </c>
      <c r="J47" s="9">
        <v>0</v>
      </c>
      <c r="K47" s="1">
        <v>0</v>
      </c>
      <c r="L47" s="9">
        <v>0</v>
      </c>
      <c r="M47" s="1">
        <v>0</v>
      </c>
      <c r="N47" s="9">
        <v>0</v>
      </c>
      <c r="O47" s="1">
        <v>0</v>
      </c>
      <c r="P47" s="9">
        <v>0</v>
      </c>
      <c r="Q47" s="1">
        <v>0</v>
      </c>
      <c r="R47" s="9">
        <v>0</v>
      </c>
      <c r="S47" s="1">
        <v>0</v>
      </c>
      <c r="T47" s="9">
        <v>3000</v>
      </c>
      <c r="U47" s="1">
        <v>0</v>
      </c>
      <c r="V47" s="9">
        <v>0</v>
      </c>
      <c r="W47" s="1">
        <v>0</v>
      </c>
      <c r="X47" s="9">
        <v>0</v>
      </c>
      <c r="Y47" s="1">
        <v>0</v>
      </c>
      <c r="Z47" s="9">
        <v>0</v>
      </c>
      <c r="AA47" s="1">
        <v>0</v>
      </c>
      <c r="AB47" s="9">
        <v>0</v>
      </c>
      <c r="AC47" s="1">
        <v>0</v>
      </c>
    </row>
    <row r="48" spans="1:29">
      <c r="A48" s="1">
        <v>7420</v>
      </c>
      <c r="B48" s="1" t="s">
        <v>45</v>
      </c>
      <c r="C48" s="3">
        <f t="shared" si="4"/>
        <v>0</v>
      </c>
      <c r="D48" s="2">
        <f t="shared" si="4"/>
        <v>0</v>
      </c>
      <c r="E48" s="2">
        <f t="shared" si="5"/>
        <v>0</v>
      </c>
      <c r="F48" s="9">
        <v>0</v>
      </c>
      <c r="G48" s="1">
        <v>0</v>
      </c>
      <c r="H48" s="9">
        <v>0</v>
      </c>
      <c r="I48" s="1">
        <v>0</v>
      </c>
      <c r="J48" s="9">
        <v>0</v>
      </c>
      <c r="K48" s="1">
        <v>0</v>
      </c>
      <c r="L48" s="9">
        <v>0</v>
      </c>
      <c r="M48" s="1">
        <v>0</v>
      </c>
      <c r="N48" s="9">
        <v>0</v>
      </c>
      <c r="O48" s="1">
        <v>0</v>
      </c>
      <c r="P48" s="9">
        <v>0</v>
      </c>
      <c r="Q48" s="1">
        <v>0</v>
      </c>
      <c r="R48" s="9">
        <v>0</v>
      </c>
      <c r="S48" s="1">
        <v>0</v>
      </c>
      <c r="T48" s="9">
        <v>0</v>
      </c>
      <c r="U48" s="1">
        <v>0</v>
      </c>
      <c r="V48" s="9">
        <v>0</v>
      </c>
      <c r="W48" s="1">
        <v>0</v>
      </c>
      <c r="X48" s="9">
        <v>0</v>
      </c>
      <c r="Y48" s="1">
        <v>0</v>
      </c>
      <c r="Z48" s="9">
        <v>0</v>
      </c>
      <c r="AA48" s="1">
        <v>0</v>
      </c>
      <c r="AB48" s="9">
        <v>0</v>
      </c>
      <c r="AC48" s="1">
        <v>0</v>
      </c>
    </row>
    <row r="49" spans="1:29">
      <c r="A49" s="1">
        <v>7500</v>
      </c>
      <c r="B49" s="1" t="s">
        <v>46</v>
      </c>
      <c r="C49" s="3">
        <f t="shared" si="4"/>
        <v>0</v>
      </c>
      <c r="D49" s="2">
        <f t="shared" si="4"/>
        <v>0</v>
      </c>
      <c r="E49" s="2">
        <f t="shared" si="5"/>
        <v>0</v>
      </c>
      <c r="F49" s="9">
        <v>0</v>
      </c>
      <c r="G49" s="1">
        <v>0</v>
      </c>
      <c r="H49" s="9">
        <v>0</v>
      </c>
      <c r="I49" s="1">
        <v>0</v>
      </c>
      <c r="J49" s="9">
        <v>0</v>
      </c>
      <c r="K49" s="1">
        <v>0</v>
      </c>
      <c r="L49" s="9">
        <v>0</v>
      </c>
      <c r="M49" s="1">
        <v>0</v>
      </c>
      <c r="N49" s="9">
        <v>0</v>
      </c>
      <c r="O49" s="1">
        <v>0</v>
      </c>
      <c r="P49" s="9">
        <v>0</v>
      </c>
      <c r="Q49" s="1">
        <v>0</v>
      </c>
      <c r="R49" s="9">
        <v>0</v>
      </c>
      <c r="S49" s="1">
        <v>0</v>
      </c>
      <c r="T49" s="9">
        <v>0</v>
      </c>
      <c r="U49" s="1">
        <v>0</v>
      </c>
      <c r="V49" s="9">
        <v>0</v>
      </c>
      <c r="W49" s="1">
        <v>0</v>
      </c>
      <c r="X49" s="9">
        <v>0</v>
      </c>
      <c r="Y49" s="1">
        <v>0</v>
      </c>
      <c r="Z49" s="9">
        <v>0</v>
      </c>
      <c r="AA49" s="1">
        <v>0</v>
      </c>
      <c r="AB49" s="9">
        <v>0</v>
      </c>
      <c r="AC49" s="1">
        <v>0</v>
      </c>
    </row>
    <row r="50" spans="1:29">
      <c r="A50" s="1">
        <v>7720</v>
      </c>
      <c r="B50" s="1" t="s">
        <v>47</v>
      </c>
      <c r="C50" s="3">
        <f t="shared" si="4"/>
        <v>8500</v>
      </c>
      <c r="D50" s="2">
        <f t="shared" si="4"/>
        <v>0</v>
      </c>
      <c r="E50" s="2">
        <f t="shared" si="5"/>
        <v>8500</v>
      </c>
      <c r="F50" s="9">
        <v>1500</v>
      </c>
      <c r="G50" s="1">
        <v>0</v>
      </c>
      <c r="H50" s="9">
        <v>1500</v>
      </c>
      <c r="I50" s="1">
        <v>0</v>
      </c>
      <c r="J50" s="9">
        <v>1000</v>
      </c>
      <c r="K50" s="1">
        <v>0</v>
      </c>
      <c r="L50" s="9">
        <v>0</v>
      </c>
      <c r="M50" s="1">
        <v>0</v>
      </c>
      <c r="N50" s="9">
        <v>0</v>
      </c>
      <c r="O50" s="1">
        <v>0</v>
      </c>
      <c r="P50" s="9">
        <v>0</v>
      </c>
      <c r="Q50" s="1">
        <v>0</v>
      </c>
      <c r="R50" s="9">
        <v>0</v>
      </c>
      <c r="S50" s="1">
        <v>0</v>
      </c>
      <c r="T50" s="9">
        <v>0</v>
      </c>
      <c r="U50" s="1">
        <v>0</v>
      </c>
      <c r="V50" s="9">
        <v>0</v>
      </c>
      <c r="W50" s="1">
        <v>0</v>
      </c>
      <c r="X50" s="9">
        <v>1500</v>
      </c>
      <c r="Y50" s="1">
        <v>0</v>
      </c>
      <c r="Z50" s="9">
        <v>1500</v>
      </c>
      <c r="AA50" s="1">
        <v>0</v>
      </c>
      <c r="AB50" s="9">
        <v>1500</v>
      </c>
      <c r="AC50" s="1">
        <v>0</v>
      </c>
    </row>
    <row r="51" spans="1:29">
      <c r="A51" s="1">
        <v>7770</v>
      </c>
      <c r="B51" s="1" t="s">
        <v>48</v>
      </c>
      <c r="C51" s="3">
        <f t="shared" si="4"/>
        <v>0</v>
      </c>
      <c r="D51" s="2">
        <f t="shared" si="4"/>
        <v>0</v>
      </c>
      <c r="E51" s="2">
        <f t="shared" si="5"/>
        <v>0</v>
      </c>
      <c r="F51" s="9">
        <v>0</v>
      </c>
      <c r="G51" s="1">
        <v>0</v>
      </c>
      <c r="H51" s="9">
        <v>0</v>
      </c>
      <c r="I51" s="1">
        <v>0</v>
      </c>
      <c r="J51" s="9">
        <v>0</v>
      </c>
      <c r="K51" s="1">
        <v>0</v>
      </c>
      <c r="L51" s="9">
        <v>0</v>
      </c>
      <c r="M51" s="1">
        <v>0</v>
      </c>
      <c r="N51" s="9">
        <v>0</v>
      </c>
      <c r="O51" s="1">
        <v>0</v>
      </c>
      <c r="P51" s="9">
        <v>0</v>
      </c>
      <c r="Q51" s="1">
        <v>0</v>
      </c>
      <c r="R51" s="9">
        <v>0</v>
      </c>
      <c r="S51" s="1">
        <v>0</v>
      </c>
      <c r="T51" s="9">
        <v>0</v>
      </c>
      <c r="U51" s="1">
        <v>0</v>
      </c>
      <c r="V51" s="9">
        <v>0</v>
      </c>
      <c r="W51" s="1">
        <v>0</v>
      </c>
      <c r="X51" s="9">
        <v>0</v>
      </c>
      <c r="Y51" s="1">
        <v>0</v>
      </c>
      <c r="Z51" s="9">
        <v>0</v>
      </c>
      <c r="AA51" s="1">
        <v>0</v>
      </c>
      <c r="AB51" s="9">
        <v>0</v>
      </c>
      <c r="AC51" s="1">
        <v>0</v>
      </c>
    </row>
    <row r="52" spans="1:29">
      <c r="A52" s="1">
        <v>7771</v>
      </c>
      <c r="B52" s="1" t="s">
        <v>49</v>
      </c>
      <c r="C52" s="3">
        <f t="shared" si="4"/>
        <v>0</v>
      </c>
      <c r="D52" s="2">
        <f t="shared" si="4"/>
        <v>0</v>
      </c>
      <c r="E52" s="2">
        <f t="shared" si="5"/>
        <v>0</v>
      </c>
      <c r="F52" s="9">
        <v>0</v>
      </c>
      <c r="G52" s="1">
        <v>0</v>
      </c>
      <c r="H52" s="9">
        <v>0</v>
      </c>
      <c r="I52" s="1">
        <v>0</v>
      </c>
      <c r="J52" s="9">
        <v>0</v>
      </c>
      <c r="K52" s="1">
        <v>0</v>
      </c>
      <c r="L52" s="9">
        <v>0</v>
      </c>
      <c r="M52" s="1">
        <v>0</v>
      </c>
      <c r="N52" s="9">
        <v>0</v>
      </c>
      <c r="O52" s="1">
        <v>0</v>
      </c>
      <c r="P52" s="9">
        <v>0</v>
      </c>
      <c r="Q52" s="1">
        <v>0</v>
      </c>
      <c r="R52" s="9">
        <v>0</v>
      </c>
      <c r="S52" s="1">
        <v>0</v>
      </c>
      <c r="T52" s="9">
        <v>0</v>
      </c>
      <c r="U52" s="1">
        <v>0</v>
      </c>
      <c r="V52" s="9">
        <v>0</v>
      </c>
      <c r="W52" s="1">
        <v>0</v>
      </c>
      <c r="X52" s="9">
        <v>0</v>
      </c>
      <c r="Y52" s="1">
        <v>0</v>
      </c>
      <c r="Z52" s="9">
        <v>0</v>
      </c>
      <c r="AA52" s="1">
        <v>0</v>
      </c>
      <c r="AB52" s="9">
        <v>0</v>
      </c>
      <c r="AC52" s="1">
        <v>0</v>
      </c>
    </row>
    <row r="53" spans="1:29">
      <c r="A53" s="1">
        <v>7790</v>
      </c>
      <c r="B53" s="1" t="s">
        <v>50</v>
      </c>
      <c r="C53" s="3">
        <f t="shared" si="4"/>
        <v>0</v>
      </c>
      <c r="D53" s="2">
        <f t="shared" si="4"/>
        <v>0</v>
      </c>
      <c r="E53" s="2">
        <f t="shared" si="5"/>
        <v>0</v>
      </c>
      <c r="F53" s="9">
        <v>0</v>
      </c>
      <c r="G53" s="1">
        <v>0</v>
      </c>
      <c r="H53" s="9">
        <v>0</v>
      </c>
      <c r="I53" s="1">
        <v>0</v>
      </c>
      <c r="J53" s="9">
        <v>0</v>
      </c>
      <c r="K53" s="1">
        <v>0</v>
      </c>
      <c r="L53" s="9">
        <v>0</v>
      </c>
      <c r="M53" s="1">
        <v>0</v>
      </c>
      <c r="N53" s="9">
        <v>0</v>
      </c>
      <c r="O53" s="1">
        <v>0</v>
      </c>
      <c r="P53" s="9">
        <v>0</v>
      </c>
      <c r="Q53" s="1">
        <v>0</v>
      </c>
      <c r="R53" s="9">
        <v>0</v>
      </c>
      <c r="S53" s="1">
        <v>0</v>
      </c>
      <c r="T53" s="9">
        <v>0</v>
      </c>
      <c r="U53" s="1">
        <v>0</v>
      </c>
      <c r="V53" s="9">
        <v>0</v>
      </c>
      <c r="W53" s="1">
        <v>0</v>
      </c>
      <c r="X53" s="9">
        <v>0</v>
      </c>
      <c r="Y53" s="1">
        <v>0</v>
      </c>
      <c r="Z53" s="9">
        <v>0</v>
      </c>
      <c r="AA53" s="1">
        <v>0</v>
      </c>
      <c r="AB53" s="9">
        <v>0</v>
      </c>
      <c r="AC53" s="1">
        <v>0</v>
      </c>
    </row>
    <row r="54" spans="1:29">
      <c r="A54" s="1">
        <v>7793</v>
      </c>
      <c r="B54" s="1" t="s">
        <v>51</v>
      </c>
      <c r="C54" s="3">
        <f t="shared" si="4"/>
        <v>0</v>
      </c>
      <c r="D54" s="2">
        <f t="shared" si="4"/>
        <v>0</v>
      </c>
      <c r="E54" s="2">
        <f t="shared" si="5"/>
        <v>0</v>
      </c>
      <c r="F54" s="9">
        <v>0</v>
      </c>
      <c r="G54" s="1">
        <v>0</v>
      </c>
      <c r="H54" s="9">
        <v>0</v>
      </c>
      <c r="I54" s="1">
        <v>0</v>
      </c>
      <c r="J54" s="9">
        <v>0</v>
      </c>
      <c r="K54" s="1">
        <v>0</v>
      </c>
      <c r="L54" s="9">
        <v>0</v>
      </c>
      <c r="M54" s="1">
        <v>0</v>
      </c>
      <c r="N54" s="9">
        <v>0</v>
      </c>
      <c r="O54" s="1">
        <v>0</v>
      </c>
      <c r="P54" s="9">
        <v>0</v>
      </c>
      <c r="Q54" s="1">
        <v>0</v>
      </c>
      <c r="R54" s="9">
        <v>0</v>
      </c>
      <c r="S54" s="1">
        <v>0</v>
      </c>
      <c r="T54" s="9">
        <v>0</v>
      </c>
      <c r="U54" s="1">
        <v>0</v>
      </c>
      <c r="V54" s="9">
        <v>0</v>
      </c>
      <c r="W54" s="1">
        <v>0</v>
      </c>
      <c r="X54" s="9">
        <v>0</v>
      </c>
      <c r="Y54" s="1">
        <v>0</v>
      </c>
      <c r="Z54" s="9">
        <v>0</v>
      </c>
      <c r="AA54" s="1">
        <v>0</v>
      </c>
      <c r="AB54" s="9">
        <v>0</v>
      </c>
      <c r="AC54" s="1">
        <v>0</v>
      </c>
    </row>
    <row r="55" spans="1:29">
      <c r="A55" s="1">
        <v>8050</v>
      </c>
      <c r="B55" s="1" t="s">
        <v>52</v>
      </c>
      <c r="C55" s="3">
        <f t="shared" si="4"/>
        <v>0</v>
      </c>
      <c r="D55" s="2">
        <f t="shared" si="4"/>
        <v>0</v>
      </c>
      <c r="E55" s="2">
        <f t="shared" si="5"/>
        <v>0</v>
      </c>
      <c r="F55" s="9">
        <v>0</v>
      </c>
      <c r="G55" s="1">
        <v>0</v>
      </c>
      <c r="H55" s="9">
        <v>0</v>
      </c>
      <c r="I55" s="1">
        <v>0</v>
      </c>
      <c r="J55" s="9">
        <v>0</v>
      </c>
      <c r="K55" s="1">
        <v>0</v>
      </c>
      <c r="L55" s="9">
        <v>0</v>
      </c>
      <c r="M55" s="1">
        <v>0</v>
      </c>
      <c r="N55" s="9">
        <v>0</v>
      </c>
      <c r="O55" s="1">
        <v>0</v>
      </c>
      <c r="P55" s="9">
        <v>0</v>
      </c>
      <c r="Q55" s="1">
        <v>0</v>
      </c>
      <c r="R55" s="9">
        <v>0</v>
      </c>
      <c r="S55" s="1">
        <v>0</v>
      </c>
      <c r="T55" s="9">
        <v>0</v>
      </c>
      <c r="U55" s="1">
        <v>0</v>
      </c>
      <c r="V55" s="9">
        <v>0</v>
      </c>
      <c r="W55" s="1">
        <v>0</v>
      </c>
      <c r="X55" s="9">
        <v>0</v>
      </c>
      <c r="Y55" s="1">
        <v>0</v>
      </c>
      <c r="Z55" s="9">
        <v>0</v>
      </c>
      <c r="AA55" s="1">
        <v>0</v>
      </c>
      <c r="AB55" s="9">
        <v>0</v>
      </c>
      <c r="AC55" s="1">
        <v>0</v>
      </c>
    </row>
    <row r="56" spans="1:29">
      <c r="A56" s="1">
        <v>8150</v>
      </c>
      <c r="B56" s="1" t="s">
        <v>53</v>
      </c>
      <c r="C56" s="3">
        <f t="shared" si="4"/>
        <v>0</v>
      </c>
      <c r="D56" s="2">
        <f t="shared" si="4"/>
        <v>0</v>
      </c>
      <c r="E56" s="2">
        <f t="shared" si="5"/>
        <v>0</v>
      </c>
      <c r="F56" s="9">
        <v>0</v>
      </c>
      <c r="G56" s="1">
        <v>0</v>
      </c>
      <c r="H56" s="9">
        <v>0</v>
      </c>
      <c r="I56" s="1">
        <v>0</v>
      </c>
      <c r="J56" s="9">
        <v>0</v>
      </c>
      <c r="K56" s="1">
        <v>0</v>
      </c>
      <c r="L56" s="9">
        <v>0</v>
      </c>
      <c r="M56" s="1">
        <v>0</v>
      </c>
      <c r="N56" s="9">
        <v>0</v>
      </c>
      <c r="O56" s="1">
        <v>0</v>
      </c>
      <c r="P56" s="9">
        <v>0</v>
      </c>
      <c r="Q56" s="1">
        <v>0</v>
      </c>
      <c r="R56" s="9">
        <v>0</v>
      </c>
      <c r="S56" s="1">
        <v>0</v>
      </c>
      <c r="T56" s="9">
        <v>0</v>
      </c>
      <c r="U56" s="1">
        <v>0</v>
      </c>
      <c r="V56" s="9">
        <v>0</v>
      </c>
      <c r="W56" s="1">
        <v>0</v>
      </c>
      <c r="X56" s="9">
        <v>0</v>
      </c>
      <c r="Y56" s="1">
        <v>0</v>
      </c>
      <c r="Z56" s="9">
        <v>0</v>
      </c>
      <c r="AA56" s="1">
        <v>0</v>
      </c>
      <c r="AB56" s="9">
        <v>0</v>
      </c>
      <c r="AC56" s="1">
        <v>0</v>
      </c>
    </row>
    <row r="57" spans="1:29">
      <c r="A57" s="1">
        <v>8960</v>
      </c>
      <c r="B57" s="1" t="s">
        <v>54</v>
      </c>
      <c r="C57" s="3">
        <f t="shared" si="4"/>
        <v>0</v>
      </c>
      <c r="D57" s="2">
        <f t="shared" si="4"/>
        <v>0</v>
      </c>
      <c r="E57" s="2">
        <f t="shared" si="5"/>
        <v>0</v>
      </c>
      <c r="F57" s="9">
        <v>0</v>
      </c>
      <c r="G57" s="1">
        <v>0</v>
      </c>
      <c r="H57" s="9">
        <v>0</v>
      </c>
      <c r="I57" s="1">
        <v>0</v>
      </c>
      <c r="J57" s="9">
        <v>0</v>
      </c>
      <c r="K57" s="1">
        <v>0</v>
      </c>
      <c r="L57" s="9">
        <v>0</v>
      </c>
      <c r="M57" s="1">
        <v>0</v>
      </c>
      <c r="N57" s="9">
        <v>0</v>
      </c>
      <c r="O57" s="1">
        <v>0</v>
      </c>
      <c r="P57" s="9">
        <v>0</v>
      </c>
      <c r="Q57" s="1">
        <v>0</v>
      </c>
      <c r="R57" s="9">
        <v>0</v>
      </c>
      <c r="S57" s="1">
        <v>0</v>
      </c>
      <c r="T57" s="9">
        <v>0</v>
      </c>
      <c r="U57" s="1">
        <v>0</v>
      </c>
      <c r="V57" s="9">
        <v>0</v>
      </c>
      <c r="W57" s="1">
        <v>0</v>
      </c>
      <c r="X57" s="9">
        <v>0</v>
      </c>
      <c r="Y57" s="1">
        <v>0</v>
      </c>
      <c r="Z57" s="9">
        <v>0</v>
      </c>
      <c r="AA57" s="1">
        <v>0</v>
      </c>
      <c r="AB57" s="9">
        <v>0</v>
      </c>
      <c r="AC57" s="1">
        <v>0</v>
      </c>
    </row>
    <row r="58" spans="1:29">
      <c r="A58" s="1">
        <v>8990</v>
      </c>
      <c r="B58" s="1" t="s">
        <v>55</v>
      </c>
      <c r="C58" s="3">
        <f t="shared" si="4"/>
        <v>0</v>
      </c>
      <c r="D58" s="2">
        <f t="shared" si="4"/>
        <v>0</v>
      </c>
      <c r="E58" s="2">
        <f t="shared" si="5"/>
        <v>0</v>
      </c>
      <c r="F58" s="9">
        <v>0</v>
      </c>
      <c r="G58" s="1">
        <v>0</v>
      </c>
      <c r="H58" s="9">
        <v>0</v>
      </c>
      <c r="I58" s="1">
        <v>0</v>
      </c>
      <c r="J58" s="9">
        <v>0</v>
      </c>
      <c r="K58" s="1">
        <v>0</v>
      </c>
      <c r="L58" s="9">
        <v>0</v>
      </c>
      <c r="M58" s="1">
        <v>0</v>
      </c>
      <c r="N58" s="9">
        <v>0</v>
      </c>
      <c r="O58" s="1">
        <v>0</v>
      </c>
      <c r="P58" s="9">
        <v>0</v>
      </c>
      <c r="Q58" s="1">
        <v>0</v>
      </c>
      <c r="R58" s="9">
        <v>0</v>
      </c>
      <c r="S58" s="1">
        <v>0</v>
      </c>
      <c r="T58" s="9">
        <v>0</v>
      </c>
      <c r="U58" s="1">
        <v>0</v>
      </c>
      <c r="V58" s="9">
        <v>0</v>
      </c>
      <c r="W58" s="1">
        <v>0</v>
      </c>
      <c r="X58" s="9">
        <v>0</v>
      </c>
      <c r="Y58" s="1">
        <v>0</v>
      </c>
      <c r="Z58" s="9">
        <v>0</v>
      </c>
      <c r="AA58" s="1">
        <v>0</v>
      </c>
      <c r="AB58" s="9">
        <v>0</v>
      </c>
      <c r="AC58" s="1">
        <v>0</v>
      </c>
    </row>
    <row r="59" spans="1:29" s="6" customFormat="1">
      <c r="A59" s="4" t="s">
        <v>56</v>
      </c>
      <c r="B59" s="4"/>
      <c r="C59" s="5">
        <f>SUM(C18:C58)</f>
        <v>598780</v>
      </c>
      <c r="D59" s="5">
        <f>SUM(D18:D58)</f>
        <v>0</v>
      </c>
      <c r="E59" s="5">
        <f t="shared" si="5"/>
        <v>598780</v>
      </c>
      <c r="F59" s="8">
        <f>SUM(F18:F58)</f>
        <v>40140</v>
      </c>
      <c r="G59" s="4">
        <f t="shared" ref="G59:AC59" si="6">SUM(G18:G58)</f>
        <v>0</v>
      </c>
      <c r="H59" s="8">
        <f t="shared" si="6"/>
        <v>36500</v>
      </c>
      <c r="I59" s="4">
        <f t="shared" si="6"/>
        <v>0</v>
      </c>
      <c r="J59" s="8">
        <f t="shared" si="6"/>
        <v>24910</v>
      </c>
      <c r="K59" s="4">
        <f t="shared" si="6"/>
        <v>0</v>
      </c>
      <c r="L59" s="8">
        <f t="shared" si="6"/>
        <v>37900</v>
      </c>
      <c r="M59" s="4">
        <f t="shared" si="6"/>
        <v>0</v>
      </c>
      <c r="N59" s="8">
        <f t="shared" si="6"/>
        <v>5000</v>
      </c>
      <c r="O59" s="4">
        <f t="shared" si="6"/>
        <v>0</v>
      </c>
      <c r="P59" s="8">
        <f t="shared" si="6"/>
        <v>72500</v>
      </c>
      <c r="Q59" s="4">
        <f t="shared" si="6"/>
        <v>0</v>
      </c>
      <c r="R59" s="8">
        <f t="shared" si="6"/>
        <v>4230</v>
      </c>
      <c r="S59" s="4">
        <f t="shared" si="6"/>
        <v>0</v>
      </c>
      <c r="T59" s="8">
        <f t="shared" si="6"/>
        <v>21000</v>
      </c>
      <c r="U59" s="4">
        <f t="shared" si="6"/>
        <v>0</v>
      </c>
      <c r="V59" s="8">
        <f t="shared" si="6"/>
        <v>151600</v>
      </c>
      <c r="W59" s="4">
        <f t="shared" si="6"/>
        <v>0</v>
      </c>
      <c r="X59" s="8">
        <f t="shared" si="6"/>
        <v>104500</v>
      </c>
      <c r="Y59" s="4">
        <f t="shared" si="6"/>
        <v>0</v>
      </c>
      <c r="Z59" s="8">
        <f t="shared" si="6"/>
        <v>74000</v>
      </c>
      <c r="AA59" s="4">
        <f t="shared" si="6"/>
        <v>0</v>
      </c>
      <c r="AB59" s="8">
        <f t="shared" si="6"/>
        <v>26500</v>
      </c>
      <c r="AC59" s="4">
        <f t="shared" si="6"/>
        <v>0</v>
      </c>
    </row>
    <row r="60" spans="1:29" s="31" customForma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</row>
    <row r="61" spans="1:29" s="6" customFormat="1">
      <c r="A61" s="4" t="s">
        <v>57</v>
      </c>
      <c r="B61" s="4"/>
      <c r="C61" s="5">
        <f t="shared" ref="C61" si="7">C15-C59</f>
        <v>90220</v>
      </c>
      <c r="D61" s="5">
        <f>D15-D59</f>
        <v>0</v>
      </c>
      <c r="E61" s="7">
        <f>E15-E59</f>
        <v>90220</v>
      </c>
      <c r="F61" s="8">
        <f>F15-F59</f>
        <v>-7640</v>
      </c>
      <c r="G61" s="4">
        <f>G15-G59</f>
        <v>0</v>
      </c>
      <c r="H61" s="8">
        <f t="shared" ref="H61:AC61" si="8">H15-H59</f>
        <v>-36500</v>
      </c>
      <c r="I61" s="4">
        <f t="shared" si="8"/>
        <v>0</v>
      </c>
      <c r="J61" s="8">
        <f t="shared" si="8"/>
        <v>-24910</v>
      </c>
      <c r="K61" s="4">
        <f t="shared" si="8"/>
        <v>0</v>
      </c>
      <c r="L61" s="8">
        <f t="shared" si="8"/>
        <v>64100</v>
      </c>
      <c r="M61" s="4">
        <f t="shared" si="8"/>
        <v>0</v>
      </c>
      <c r="N61" s="8">
        <f t="shared" si="8"/>
        <v>170000</v>
      </c>
      <c r="O61" s="4">
        <f t="shared" si="8"/>
        <v>0</v>
      </c>
      <c r="P61" s="8">
        <f t="shared" si="8"/>
        <v>-12500</v>
      </c>
      <c r="Q61" s="4">
        <f t="shared" si="8"/>
        <v>0</v>
      </c>
      <c r="R61" s="8">
        <f t="shared" si="8"/>
        <v>5770</v>
      </c>
      <c r="S61" s="4">
        <f t="shared" si="8"/>
        <v>0</v>
      </c>
      <c r="T61" s="8">
        <f t="shared" si="8"/>
        <v>-1000</v>
      </c>
      <c r="U61" s="4">
        <f t="shared" si="8"/>
        <v>0</v>
      </c>
      <c r="V61" s="8">
        <f t="shared" si="8"/>
        <v>-136600</v>
      </c>
      <c r="W61" s="4">
        <f t="shared" si="8"/>
        <v>0</v>
      </c>
      <c r="X61" s="8">
        <f t="shared" si="8"/>
        <v>-37000</v>
      </c>
      <c r="Y61" s="4">
        <f t="shared" si="8"/>
        <v>0</v>
      </c>
      <c r="Z61" s="8">
        <f t="shared" si="8"/>
        <v>88000</v>
      </c>
      <c r="AA61" s="4">
        <f t="shared" si="8"/>
        <v>0</v>
      </c>
      <c r="AB61" s="8">
        <f t="shared" si="8"/>
        <v>18500</v>
      </c>
      <c r="AC61" s="4">
        <f t="shared" si="8"/>
        <v>0</v>
      </c>
    </row>
  </sheetData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1"/>
  <sheetViews>
    <sheetView topLeftCell="A32" workbookViewId="0">
      <pane xSplit="5" topLeftCell="F1" activePane="topRight" state="frozen"/>
      <selection activeCell="E38" sqref="E38"/>
      <selection pane="topRight" activeCell="C61" sqref="C61"/>
    </sheetView>
  </sheetViews>
  <sheetFormatPr baseColWidth="10" defaultRowHeight="15" x14ac:dyDescent="0"/>
  <cols>
    <col min="2" max="2" width="46" bestFit="1" customWidth="1"/>
    <col min="3" max="3" width="12.5" bestFit="1" customWidth="1"/>
    <col min="4" max="4" width="13.5" bestFit="1" customWidth="1"/>
    <col min="6" max="6" width="13.6640625" bestFit="1" customWidth="1"/>
    <col min="7" max="7" width="14.6640625" bestFit="1" customWidth="1"/>
    <col min="8" max="8" width="14.5" bestFit="1" customWidth="1"/>
    <col min="9" max="9" width="15.5" bestFit="1" customWidth="1"/>
    <col min="10" max="10" width="12.5" bestFit="1" customWidth="1"/>
    <col min="11" max="11" width="13.5" bestFit="1" customWidth="1"/>
    <col min="12" max="12" width="12.1640625" bestFit="1" customWidth="1"/>
    <col min="13" max="13" width="13.1640625" bestFit="1" customWidth="1"/>
    <col min="19" max="19" width="11.83203125" bestFit="1" customWidth="1"/>
    <col min="20" max="20" width="14" bestFit="1" customWidth="1"/>
    <col min="21" max="21" width="15" bestFit="1" customWidth="1"/>
    <col min="22" max="22" width="17.33203125" bestFit="1" customWidth="1"/>
    <col min="23" max="23" width="18.33203125" bestFit="1" customWidth="1"/>
    <col min="24" max="24" width="14.83203125" bestFit="1" customWidth="1"/>
    <col min="25" max="25" width="15.83203125" bestFit="1" customWidth="1"/>
    <col min="26" max="26" width="16.83203125" bestFit="1" customWidth="1"/>
    <col min="27" max="27" width="17.83203125" bestFit="1" customWidth="1"/>
    <col min="28" max="28" width="16.6640625" bestFit="1" customWidth="1"/>
    <col min="29" max="29" width="17.6640625" bestFit="1" customWidth="1"/>
  </cols>
  <sheetData>
    <row r="1" spans="1:29" s="6" customFormat="1">
      <c r="A1" s="6" t="s">
        <v>0</v>
      </c>
    </row>
    <row r="2" spans="1:29" s="6" customFormat="1">
      <c r="A2" s="4" t="s">
        <v>1</v>
      </c>
      <c r="B2" s="4" t="s">
        <v>2</v>
      </c>
      <c r="C2" s="5" t="s">
        <v>58</v>
      </c>
      <c r="D2" s="5" t="s">
        <v>59</v>
      </c>
      <c r="E2" s="5" t="s">
        <v>60</v>
      </c>
      <c r="F2" s="8" t="s">
        <v>61</v>
      </c>
      <c r="G2" s="4" t="s">
        <v>62</v>
      </c>
      <c r="H2" s="8" t="s">
        <v>63</v>
      </c>
      <c r="I2" s="4" t="s">
        <v>64</v>
      </c>
      <c r="J2" s="8" t="s">
        <v>65</v>
      </c>
      <c r="K2" s="4" t="s">
        <v>66</v>
      </c>
      <c r="L2" s="8" t="s">
        <v>67</v>
      </c>
      <c r="M2" s="4" t="s">
        <v>68</v>
      </c>
      <c r="N2" s="8" t="s">
        <v>69</v>
      </c>
      <c r="O2" s="4" t="s">
        <v>70</v>
      </c>
      <c r="P2" s="8" t="s">
        <v>71</v>
      </c>
      <c r="Q2" s="4" t="s">
        <v>72</v>
      </c>
      <c r="R2" s="8" t="s">
        <v>73</v>
      </c>
      <c r="S2" s="4" t="s">
        <v>74</v>
      </c>
      <c r="T2" s="8" t="s">
        <v>75</v>
      </c>
      <c r="U2" s="4" t="s">
        <v>76</v>
      </c>
      <c r="V2" s="8" t="s">
        <v>77</v>
      </c>
      <c r="W2" s="4" t="s">
        <v>78</v>
      </c>
      <c r="X2" s="8" t="s">
        <v>79</v>
      </c>
      <c r="Y2" s="4" t="s">
        <v>80</v>
      </c>
      <c r="Z2" s="8" t="s">
        <v>81</v>
      </c>
      <c r="AA2" s="4" t="s">
        <v>82</v>
      </c>
      <c r="AB2" s="8" t="s">
        <v>83</v>
      </c>
      <c r="AC2" s="4" t="s">
        <v>84</v>
      </c>
    </row>
    <row r="3" spans="1:29">
      <c r="A3" s="1">
        <v>3000</v>
      </c>
      <c r="B3" s="1" t="s">
        <v>3</v>
      </c>
      <c r="C3" s="3">
        <f>F3+H3+J3+L3+N3+P3+R3+T3+V3+X3+Z3+AB3</f>
        <v>0</v>
      </c>
      <c r="D3" s="2">
        <f>G3+I3+K3+M3+O3+Q3+S3+U3+W3+Y3+AA3+AC3</f>
        <v>0</v>
      </c>
      <c r="E3" s="3">
        <f>C3-D3</f>
        <v>0</v>
      </c>
      <c r="F3" s="9">
        <v>0</v>
      </c>
      <c r="G3" s="1">
        <v>0</v>
      </c>
      <c r="H3" s="9">
        <v>0</v>
      </c>
      <c r="I3" s="1">
        <v>0</v>
      </c>
      <c r="J3" s="9">
        <v>0</v>
      </c>
      <c r="K3" s="1">
        <v>0</v>
      </c>
      <c r="L3" s="9">
        <v>0</v>
      </c>
      <c r="M3" s="1">
        <v>0</v>
      </c>
      <c r="N3" s="9">
        <v>0</v>
      </c>
      <c r="O3" s="1">
        <v>0</v>
      </c>
      <c r="P3" s="9">
        <v>0</v>
      </c>
      <c r="Q3" s="1">
        <v>0</v>
      </c>
      <c r="R3" s="9">
        <v>0</v>
      </c>
      <c r="S3" s="1">
        <v>0</v>
      </c>
      <c r="T3" s="9">
        <v>0</v>
      </c>
      <c r="U3" s="1">
        <v>0</v>
      </c>
      <c r="V3" s="9">
        <v>0</v>
      </c>
      <c r="W3" s="1">
        <v>0</v>
      </c>
      <c r="X3" s="9">
        <v>0</v>
      </c>
      <c r="Y3" s="1">
        <v>0</v>
      </c>
      <c r="Z3" s="9">
        <v>0</v>
      </c>
      <c r="AA3" s="1">
        <v>0</v>
      </c>
      <c r="AB3" s="9">
        <v>0</v>
      </c>
      <c r="AC3" s="1">
        <v>0</v>
      </c>
    </row>
    <row r="4" spans="1:29">
      <c r="A4" s="1">
        <v>3001</v>
      </c>
      <c r="B4" s="1" t="s">
        <v>4</v>
      </c>
      <c r="C4" s="3">
        <f t="shared" ref="C4:D14" si="0">F4+H4+J4+L4+N4+P4+R4+T4+V4+X4+Z4+AB4</f>
        <v>0</v>
      </c>
      <c r="D4" s="2">
        <f t="shared" si="0"/>
        <v>0</v>
      </c>
      <c r="E4" s="3">
        <f t="shared" ref="E4:E15" si="1">C4-D4</f>
        <v>0</v>
      </c>
      <c r="F4" s="9">
        <v>0</v>
      </c>
      <c r="G4" s="1">
        <v>0</v>
      </c>
      <c r="H4" s="9">
        <v>0</v>
      </c>
      <c r="I4" s="1">
        <v>0</v>
      </c>
      <c r="J4" s="9">
        <v>0</v>
      </c>
      <c r="K4" s="1">
        <v>0</v>
      </c>
      <c r="L4" s="9">
        <v>0</v>
      </c>
      <c r="M4" s="1">
        <v>0</v>
      </c>
      <c r="N4" s="9">
        <v>0</v>
      </c>
      <c r="O4" s="1">
        <v>0</v>
      </c>
      <c r="P4" s="9">
        <v>0</v>
      </c>
      <c r="Q4" s="1">
        <v>0</v>
      </c>
      <c r="R4" s="9">
        <v>0</v>
      </c>
      <c r="S4" s="1">
        <v>0</v>
      </c>
      <c r="T4" s="9">
        <v>0</v>
      </c>
      <c r="U4" s="1">
        <v>0</v>
      </c>
      <c r="V4" s="9">
        <v>0</v>
      </c>
      <c r="W4" s="1">
        <v>0</v>
      </c>
      <c r="X4" s="9">
        <v>0</v>
      </c>
      <c r="Y4" s="1">
        <v>0</v>
      </c>
      <c r="Z4" s="9">
        <v>0</v>
      </c>
      <c r="AA4" s="1">
        <v>0</v>
      </c>
      <c r="AB4" s="9">
        <v>0</v>
      </c>
      <c r="AC4" s="1">
        <v>0</v>
      </c>
    </row>
    <row r="5" spans="1:29">
      <c r="A5" s="1">
        <v>3100</v>
      </c>
      <c r="B5" s="1" t="s">
        <v>5</v>
      </c>
      <c r="C5" s="3">
        <f t="shared" si="0"/>
        <v>0</v>
      </c>
      <c r="D5" s="2">
        <f t="shared" si="0"/>
        <v>0</v>
      </c>
      <c r="E5" s="3">
        <f t="shared" si="1"/>
        <v>0</v>
      </c>
      <c r="F5" s="9">
        <v>0</v>
      </c>
      <c r="G5" s="1">
        <v>0</v>
      </c>
      <c r="H5" s="9">
        <v>0</v>
      </c>
      <c r="I5" s="1">
        <v>0</v>
      </c>
      <c r="J5" s="9">
        <v>0</v>
      </c>
      <c r="K5" s="1">
        <v>0</v>
      </c>
      <c r="L5" s="9">
        <v>0</v>
      </c>
      <c r="M5" s="1">
        <v>0</v>
      </c>
      <c r="N5" s="9">
        <v>0</v>
      </c>
      <c r="O5" s="1">
        <v>0</v>
      </c>
      <c r="P5" s="9">
        <v>0</v>
      </c>
      <c r="Q5" s="1">
        <v>0</v>
      </c>
      <c r="R5" s="9">
        <v>0</v>
      </c>
      <c r="S5" s="1">
        <v>0</v>
      </c>
      <c r="T5" s="9">
        <v>0</v>
      </c>
      <c r="U5" s="1">
        <v>0</v>
      </c>
      <c r="V5" s="9">
        <v>0</v>
      </c>
      <c r="W5" s="1">
        <v>0</v>
      </c>
      <c r="X5" s="9">
        <v>0</v>
      </c>
      <c r="Y5" s="1">
        <v>0</v>
      </c>
      <c r="Z5" s="9">
        <v>0</v>
      </c>
      <c r="AA5" s="1">
        <v>0</v>
      </c>
      <c r="AB5" s="9">
        <v>0</v>
      </c>
      <c r="AC5" s="1">
        <v>0</v>
      </c>
    </row>
    <row r="6" spans="1:29">
      <c r="A6" s="1">
        <v>3110</v>
      </c>
      <c r="B6" s="1" t="s">
        <v>6</v>
      </c>
      <c r="C6" s="3">
        <f t="shared" si="0"/>
        <v>0</v>
      </c>
      <c r="D6" s="2">
        <f t="shared" si="0"/>
        <v>0</v>
      </c>
      <c r="E6" s="3">
        <f t="shared" si="1"/>
        <v>0</v>
      </c>
      <c r="F6" s="9">
        <v>0</v>
      </c>
      <c r="G6" s="1">
        <v>0</v>
      </c>
      <c r="H6" s="9">
        <v>0</v>
      </c>
      <c r="I6" s="1">
        <v>0</v>
      </c>
      <c r="J6" s="9">
        <v>0</v>
      </c>
      <c r="K6" s="1">
        <v>0</v>
      </c>
      <c r="L6" s="9">
        <v>0</v>
      </c>
      <c r="M6" s="1">
        <v>0</v>
      </c>
      <c r="N6" s="9">
        <v>0</v>
      </c>
      <c r="O6" s="1">
        <v>0</v>
      </c>
      <c r="P6" s="9">
        <v>0</v>
      </c>
      <c r="Q6" s="1">
        <v>0</v>
      </c>
      <c r="R6" s="9">
        <v>0</v>
      </c>
      <c r="S6" s="1">
        <v>0</v>
      </c>
      <c r="T6" s="9">
        <v>0</v>
      </c>
      <c r="U6" s="1">
        <v>0</v>
      </c>
      <c r="V6" s="9">
        <v>0</v>
      </c>
      <c r="W6" s="1">
        <v>0</v>
      </c>
      <c r="X6" s="9">
        <v>0</v>
      </c>
      <c r="Y6" s="1">
        <v>0</v>
      </c>
      <c r="Z6" s="9">
        <v>0</v>
      </c>
      <c r="AA6" s="1">
        <v>0</v>
      </c>
      <c r="AB6" s="9">
        <v>0</v>
      </c>
      <c r="AC6" s="1">
        <v>0</v>
      </c>
    </row>
    <row r="7" spans="1:29">
      <c r="A7" s="1">
        <v>3120</v>
      </c>
      <c r="B7" s="1" t="s">
        <v>7</v>
      </c>
      <c r="C7" s="3">
        <f t="shared" si="0"/>
        <v>0</v>
      </c>
      <c r="D7" s="2">
        <f t="shared" si="0"/>
        <v>0</v>
      </c>
      <c r="E7" s="3">
        <f t="shared" si="1"/>
        <v>0</v>
      </c>
      <c r="F7" s="9">
        <v>0</v>
      </c>
      <c r="G7" s="1">
        <v>0</v>
      </c>
      <c r="H7" s="9">
        <v>0</v>
      </c>
      <c r="I7" s="1">
        <v>0</v>
      </c>
      <c r="J7" s="9">
        <v>0</v>
      </c>
      <c r="K7" s="1">
        <v>0</v>
      </c>
      <c r="L7" s="9">
        <v>0</v>
      </c>
      <c r="M7" s="1">
        <v>0</v>
      </c>
      <c r="N7" s="9">
        <v>0</v>
      </c>
      <c r="O7" s="1">
        <v>0</v>
      </c>
      <c r="P7" s="9">
        <v>0</v>
      </c>
      <c r="Q7" s="1">
        <v>0</v>
      </c>
      <c r="R7" s="9">
        <v>0</v>
      </c>
      <c r="S7" s="1">
        <v>0</v>
      </c>
      <c r="T7" s="9">
        <v>0</v>
      </c>
      <c r="U7" s="1">
        <v>0</v>
      </c>
      <c r="V7" s="9">
        <v>0</v>
      </c>
      <c r="W7" s="1">
        <v>0</v>
      </c>
      <c r="X7" s="9">
        <v>0</v>
      </c>
      <c r="Y7" s="1">
        <v>0</v>
      </c>
      <c r="Z7" s="9">
        <v>0</v>
      </c>
      <c r="AA7" s="1">
        <v>0</v>
      </c>
      <c r="AB7" s="9">
        <v>0</v>
      </c>
      <c r="AC7" s="1">
        <v>0</v>
      </c>
    </row>
    <row r="8" spans="1:29">
      <c r="A8" s="1">
        <v>3400</v>
      </c>
      <c r="B8" s="1" t="s">
        <v>8</v>
      </c>
      <c r="C8" s="3">
        <f t="shared" si="0"/>
        <v>36250</v>
      </c>
      <c r="D8" s="2">
        <f t="shared" si="0"/>
        <v>0</v>
      </c>
      <c r="E8" s="3">
        <f t="shared" si="1"/>
        <v>36250</v>
      </c>
      <c r="F8" s="9">
        <v>0</v>
      </c>
      <c r="G8" s="1">
        <v>0</v>
      </c>
      <c r="H8" s="9">
        <v>0</v>
      </c>
      <c r="I8" s="1">
        <v>0</v>
      </c>
      <c r="J8" s="9">
        <v>0</v>
      </c>
      <c r="K8" s="1">
        <v>0</v>
      </c>
      <c r="L8" s="9">
        <v>0</v>
      </c>
      <c r="M8" s="1">
        <v>0</v>
      </c>
      <c r="N8" s="9">
        <v>0</v>
      </c>
      <c r="O8" s="1">
        <v>0</v>
      </c>
      <c r="P8" s="9">
        <v>0</v>
      </c>
      <c r="Q8" s="1">
        <v>0</v>
      </c>
      <c r="R8" s="9">
        <v>0</v>
      </c>
      <c r="S8" s="1">
        <v>0</v>
      </c>
      <c r="T8" s="9">
        <v>0</v>
      </c>
      <c r="U8" s="1">
        <v>0</v>
      </c>
      <c r="V8" s="9">
        <v>0</v>
      </c>
      <c r="W8" s="1">
        <v>0</v>
      </c>
      <c r="X8" s="9">
        <v>0</v>
      </c>
      <c r="Y8" s="1">
        <v>0</v>
      </c>
      <c r="Z8" s="9">
        <f>0+'3400'!C23</f>
        <v>6250</v>
      </c>
      <c r="AA8" s="1">
        <v>0</v>
      </c>
      <c r="AB8" s="9">
        <f>0+'3400'!C15</f>
        <v>30000</v>
      </c>
      <c r="AC8" s="1">
        <v>0</v>
      </c>
    </row>
    <row r="9" spans="1:29">
      <c r="A9" s="1">
        <v>3700</v>
      </c>
      <c r="B9" s="1" t="s">
        <v>9</v>
      </c>
      <c r="C9" s="3">
        <f t="shared" si="0"/>
        <v>40000</v>
      </c>
      <c r="D9" s="2">
        <f t="shared" si="0"/>
        <v>0</v>
      </c>
      <c r="E9" s="3">
        <f t="shared" si="1"/>
        <v>40000</v>
      </c>
      <c r="F9" s="9">
        <f>0+'3700'!C94</f>
        <v>0</v>
      </c>
      <c r="G9" s="1">
        <v>0</v>
      </c>
      <c r="H9" s="9">
        <f>0+'3700'!C95</f>
        <v>0</v>
      </c>
      <c r="I9" s="1">
        <v>0</v>
      </c>
      <c r="J9" s="9">
        <f>0+'3700'!C96</f>
        <v>0</v>
      </c>
      <c r="K9" s="1">
        <v>0</v>
      </c>
      <c r="L9" s="9">
        <f>0+'3700'!C97</f>
        <v>10000</v>
      </c>
      <c r="M9" s="1">
        <v>0</v>
      </c>
      <c r="N9" s="9">
        <f>0+'3700'!C98</f>
        <v>10000</v>
      </c>
      <c r="O9" s="1">
        <v>0</v>
      </c>
      <c r="P9" s="9">
        <f>0+'3700'!C99</f>
        <v>0</v>
      </c>
      <c r="Q9" s="1">
        <v>0</v>
      </c>
      <c r="R9" s="9">
        <f>0+'3700'!C100</f>
        <v>0</v>
      </c>
      <c r="S9" s="1">
        <v>0</v>
      </c>
      <c r="T9" s="9">
        <f>0+'3700'!C101</f>
        <v>0</v>
      </c>
      <c r="U9" s="1">
        <v>0</v>
      </c>
      <c r="V9" s="9">
        <f>0+'3700'!C102</f>
        <v>10000</v>
      </c>
      <c r="W9" s="1">
        <v>0</v>
      </c>
      <c r="X9" s="9">
        <f>0+'3700'!C103</f>
        <v>10000</v>
      </c>
      <c r="Y9" s="1">
        <v>0</v>
      </c>
      <c r="Z9" s="9">
        <f>0+'3700'!C104</f>
        <v>0</v>
      </c>
      <c r="AA9" s="1">
        <v>0</v>
      </c>
      <c r="AB9" s="9">
        <f>0+'3700'!C105</f>
        <v>0</v>
      </c>
      <c r="AC9" s="1">
        <v>0</v>
      </c>
    </row>
    <row r="10" spans="1:29">
      <c r="A10" s="1">
        <v>3940</v>
      </c>
      <c r="B10" s="1" t="s">
        <v>10</v>
      </c>
      <c r="C10" s="3">
        <f t="shared" si="0"/>
        <v>0</v>
      </c>
      <c r="D10" s="2">
        <f t="shared" si="0"/>
        <v>0</v>
      </c>
      <c r="E10" s="3">
        <f t="shared" si="1"/>
        <v>0</v>
      </c>
      <c r="F10" s="9">
        <v>0</v>
      </c>
      <c r="G10" s="1">
        <v>0</v>
      </c>
      <c r="H10" s="9">
        <v>0</v>
      </c>
      <c r="I10" s="1">
        <v>0</v>
      </c>
      <c r="J10" s="9">
        <v>0</v>
      </c>
      <c r="K10" s="1">
        <v>0</v>
      </c>
      <c r="L10" s="9">
        <v>0</v>
      </c>
      <c r="M10" s="1">
        <v>0</v>
      </c>
      <c r="N10" s="9">
        <v>0</v>
      </c>
      <c r="O10" s="1">
        <v>0</v>
      </c>
      <c r="P10" s="9">
        <v>0</v>
      </c>
      <c r="Q10" s="1">
        <v>0</v>
      </c>
      <c r="R10" s="9">
        <v>0</v>
      </c>
      <c r="S10" s="1">
        <v>0</v>
      </c>
      <c r="T10" s="9">
        <v>0</v>
      </c>
      <c r="U10" s="1">
        <v>0</v>
      </c>
      <c r="V10" s="9">
        <v>0</v>
      </c>
      <c r="W10" s="1">
        <v>0</v>
      </c>
      <c r="X10" s="9">
        <v>0</v>
      </c>
      <c r="Y10" s="1">
        <v>0</v>
      </c>
      <c r="Z10" s="9">
        <v>0</v>
      </c>
      <c r="AA10" s="1">
        <v>0</v>
      </c>
      <c r="AB10" s="9">
        <v>0</v>
      </c>
      <c r="AC10" s="1">
        <v>0</v>
      </c>
    </row>
    <row r="11" spans="1:29">
      <c r="A11" s="1">
        <v>3960</v>
      </c>
      <c r="B11" s="1" t="s">
        <v>11</v>
      </c>
      <c r="C11" s="3">
        <f t="shared" si="0"/>
        <v>0</v>
      </c>
      <c r="D11" s="2">
        <f t="shared" si="0"/>
        <v>0</v>
      </c>
      <c r="E11" s="3">
        <f t="shared" si="1"/>
        <v>0</v>
      </c>
      <c r="F11" s="9">
        <v>0</v>
      </c>
      <c r="G11" s="1">
        <v>0</v>
      </c>
      <c r="H11" s="9">
        <v>0</v>
      </c>
      <c r="I11" s="1">
        <v>0</v>
      </c>
      <c r="J11" s="9">
        <v>0</v>
      </c>
      <c r="K11" s="1">
        <v>0</v>
      </c>
      <c r="L11" s="9">
        <v>0</v>
      </c>
      <c r="M11" s="1">
        <v>0</v>
      </c>
      <c r="N11" s="9">
        <v>0</v>
      </c>
      <c r="O11" s="1">
        <v>0</v>
      </c>
      <c r="P11" s="9">
        <v>0</v>
      </c>
      <c r="Q11" s="1">
        <v>0</v>
      </c>
      <c r="R11" s="9">
        <v>0</v>
      </c>
      <c r="S11" s="1">
        <v>0</v>
      </c>
      <c r="T11" s="9">
        <v>0</v>
      </c>
      <c r="U11" s="1">
        <v>0</v>
      </c>
      <c r="V11" s="9">
        <v>0</v>
      </c>
      <c r="W11" s="1">
        <v>0</v>
      </c>
      <c r="X11" s="9">
        <v>0</v>
      </c>
      <c r="Y11" s="1">
        <v>0</v>
      </c>
      <c r="Z11" s="9">
        <v>0</v>
      </c>
      <c r="AA11" s="1">
        <v>0</v>
      </c>
      <c r="AB11" s="9">
        <v>0</v>
      </c>
      <c r="AC11" s="1">
        <v>0</v>
      </c>
    </row>
    <row r="12" spans="1:29">
      <c r="A12" s="1">
        <v>3970</v>
      </c>
      <c r="B12" s="1" t="s">
        <v>12</v>
      </c>
      <c r="C12" s="3">
        <f t="shared" si="0"/>
        <v>30000</v>
      </c>
      <c r="D12" s="2">
        <f t="shared" si="0"/>
        <v>0</v>
      </c>
      <c r="E12" s="3">
        <f t="shared" si="1"/>
        <v>30000</v>
      </c>
      <c r="F12" s="9">
        <v>0</v>
      </c>
      <c r="G12" s="1">
        <v>0</v>
      </c>
      <c r="H12" s="9">
        <v>0</v>
      </c>
      <c r="I12" s="1">
        <v>0</v>
      </c>
      <c r="J12" s="9">
        <v>0</v>
      </c>
      <c r="K12" s="1">
        <v>0</v>
      </c>
      <c r="L12" s="9">
        <v>0</v>
      </c>
      <c r="M12" s="1">
        <v>0</v>
      </c>
      <c r="N12" s="9">
        <v>15000</v>
      </c>
      <c r="O12" s="1">
        <v>0</v>
      </c>
      <c r="P12" s="9">
        <v>0</v>
      </c>
      <c r="Q12" s="1">
        <v>0</v>
      </c>
      <c r="R12" s="9">
        <v>0</v>
      </c>
      <c r="S12" s="1">
        <v>0</v>
      </c>
      <c r="T12" s="9">
        <v>0</v>
      </c>
      <c r="U12" s="1">
        <v>0</v>
      </c>
      <c r="V12" s="9">
        <v>15000</v>
      </c>
      <c r="W12" s="1">
        <v>0</v>
      </c>
      <c r="X12" s="9">
        <v>0</v>
      </c>
      <c r="Y12" s="1">
        <v>0</v>
      </c>
      <c r="Z12" s="9">
        <v>0</v>
      </c>
      <c r="AA12" s="1">
        <v>0</v>
      </c>
      <c r="AB12" s="9">
        <v>0</v>
      </c>
      <c r="AC12" s="1">
        <v>0</v>
      </c>
    </row>
    <row r="13" spans="1:29">
      <c r="A13" s="1">
        <v>3971</v>
      </c>
      <c r="B13" s="1" t="s">
        <v>13</v>
      </c>
      <c r="C13" s="3">
        <f t="shared" si="0"/>
        <v>0</v>
      </c>
      <c r="D13" s="2">
        <f t="shared" si="0"/>
        <v>0</v>
      </c>
      <c r="E13" s="3">
        <f t="shared" si="1"/>
        <v>0</v>
      </c>
      <c r="F13" s="9">
        <v>0</v>
      </c>
      <c r="G13" s="1">
        <v>0</v>
      </c>
      <c r="H13" s="9">
        <v>0</v>
      </c>
      <c r="I13" s="1">
        <v>0</v>
      </c>
      <c r="J13" s="9">
        <v>0</v>
      </c>
      <c r="K13" s="1">
        <v>0</v>
      </c>
      <c r="L13" s="9">
        <v>0</v>
      </c>
      <c r="M13" s="1">
        <v>0</v>
      </c>
      <c r="N13" s="9">
        <v>0</v>
      </c>
      <c r="O13" s="1">
        <v>0</v>
      </c>
      <c r="P13" s="9">
        <v>0</v>
      </c>
      <c r="Q13" s="1">
        <v>0</v>
      </c>
      <c r="R13" s="9">
        <v>0</v>
      </c>
      <c r="S13" s="1">
        <v>0</v>
      </c>
      <c r="T13" s="9">
        <v>0</v>
      </c>
      <c r="U13" s="1">
        <v>0</v>
      </c>
      <c r="V13" s="9">
        <v>0</v>
      </c>
      <c r="W13" s="1">
        <v>0</v>
      </c>
      <c r="X13" s="9">
        <v>0</v>
      </c>
      <c r="Y13" s="1">
        <v>0</v>
      </c>
      <c r="Z13" s="9">
        <v>0</v>
      </c>
      <c r="AA13" s="1">
        <v>0</v>
      </c>
      <c r="AB13" s="9">
        <v>0</v>
      </c>
      <c r="AC13" s="1">
        <v>0</v>
      </c>
    </row>
    <row r="14" spans="1:29">
      <c r="A14" s="1">
        <v>3999</v>
      </c>
      <c r="B14" s="1" t="s">
        <v>14</v>
      </c>
      <c r="C14" s="3">
        <f t="shared" si="0"/>
        <v>0</v>
      </c>
      <c r="D14" s="2">
        <f t="shared" si="0"/>
        <v>0</v>
      </c>
      <c r="E14" s="3">
        <f t="shared" si="1"/>
        <v>0</v>
      </c>
      <c r="F14" s="9">
        <v>0</v>
      </c>
      <c r="G14" s="1">
        <v>0</v>
      </c>
      <c r="H14" s="9">
        <v>0</v>
      </c>
      <c r="I14" s="1">
        <v>0</v>
      </c>
      <c r="J14" s="9">
        <v>0</v>
      </c>
      <c r="K14" s="1">
        <v>0</v>
      </c>
      <c r="L14" s="9">
        <v>0</v>
      </c>
      <c r="M14" s="1">
        <v>0</v>
      </c>
      <c r="N14" s="9">
        <v>0</v>
      </c>
      <c r="O14" s="1">
        <v>0</v>
      </c>
      <c r="P14" s="9">
        <v>0</v>
      </c>
      <c r="Q14" s="1">
        <v>0</v>
      </c>
      <c r="R14" s="9">
        <v>0</v>
      </c>
      <c r="S14" s="1">
        <v>0</v>
      </c>
      <c r="T14" s="9">
        <v>0</v>
      </c>
      <c r="U14" s="1">
        <v>0</v>
      </c>
      <c r="V14" s="9">
        <v>0</v>
      </c>
      <c r="W14" s="1">
        <v>0</v>
      </c>
      <c r="X14" s="9">
        <v>0</v>
      </c>
      <c r="Y14" s="1">
        <v>0</v>
      </c>
      <c r="Z14" s="9">
        <v>0</v>
      </c>
      <c r="AA14" s="1">
        <v>0</v>
      </c>
      <c r="AB14" s="9">
        <v>0</v>
      </c>
      <c r="AC14" s="1">
        <v>0</v>
      </c>
    </row>
    <row r="15" spans="1:29" s="6" customFormat="1">
      <c r="A15" s="4" t="s">
        <v>15</v>
      </c>
      <c r="B15" s="4"/>
      <c r="C15" s="7">
        <f t="shared" ref="C15" si="2">SUM(C3:C14)</f>
        <v>106250</v>
      </c>
      <c r="D15" s="5">
        <f>SUM(D3:D14)</f>
        <v>0</v>
      </c>
      <c r="E15" s="7">
        <f t="shared" si="1"/>
        <v>106250</v>
      </c>
      <c r="F15" s="8">
        <f>SUM(F3:F14)</f>
        <v>0</v>
      </c>
      <c r="G15" s="4">
        <f>SUM(G3:G14)</f>
        <v>0</v>
      </c>
      <c r="H15" s="8">
        <f t="shared" ref="H15:AC15" si="3">SUM(H3:H14)</f>
        <v>0</v>
      </c>
      <c r="I15" s="4">
        <f t="shared" si="3"/>
        <v>0</v>
      </c>
      <c r="J15" s="8">
        <f t="shared" si="3"/>
        <v>0</v>
      </c>
      <c r="K15" s="4">
        <f t="shared" si="3"/>
        <v>0</v>
      </c>
      <c r="L15" s="8">
        <f t="shared" si="3"/>
        <v>10000</v>
      </c>
      <c r="M15" s="4">
        <f t="shared" si="3"/>
        <v>0</v>
      </c>
      <c r="N15" s="8">
        <f t="shared" si="3"/>
        <v>25000</v>
      </c>
      <c r="O15" s="4">
        <f t="shared" si="3"/>
        <v>0</v>
      </c>
      <c r="P15" s="8">
        <f t="shared" si="3"/>
        <v>0</v>
      </c>
      <c r="Q15" s="4">
        <f t="shared" si="3"/>
        <v>0</v>
      </c>
      <c r="R15" s="8">
        <f t="shared" si="3"/>
        <v>0</v>
      </c>
      <c r="S15" s="4">
        <f t="shared" si="3"/>
        <v>0</v>
      </c>
      <c r="T15" s="8">
        <f t="shared" si="3"/>
        <v>0</v>
      </c>
      <c r="U15" s="4">
        <f t="shared" si="3"/>
        <v>0</v>
      </c>
      <c r="V15" s="8">
        <f t="shared" si="3"/>
        <v>25000</v>
      </c>
      <c r="W15" s="4">
        <f t="shared" si="3"/>
        <v>0</v>
      </c>
      <c r="X15" s="8">
        <f t="shared" si="3"/>
        <v>10000</v>
      </c>
      <c r="Y15" s="4">
        <f t="shared" si="3"/>
        <v>0</v>
      </c>
      <c r="Z15" s="8">
        <f t="shared" si="3"/>
        <v>6250</v>
      </c>
      <c r="AA15" s="4">
        <f t="shared" si="3"/>
        <v>0</v>
      </c>
      <c r="AB15" s="8">
        <f t="shared" si="3"/>
        <v>30000</v>
      </c>
      <c r="AC15" s="4">
        <f t="shared" si="3"/>
        <v>0</v>
      </c>
    </row>
    <row r="16" spans="1:29" s="31" customForma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</row>
    <row r="17" spans="1:29" s="6" customFormat="1">
      <c r="A17" s="4" t="s">
        <v>16</v>
      </c>
      <c r="B17" s="4"/>
      <c r="C17" s="5" t="s">
        <v>58</v>
      </c>
      <c r="D17" s="5" t="s">
        <v>59</v>
      </c>
      <c r="E17" s="5" t="s">
        <v>60</v>
      </c>
      <c r="F17" s="8" t="s">
        <v>61</v>
      </c>
      <c r="G17" s="4" t="s">
        <v>62</v>
      </c>
      <c r="H17" s="8" t="s">
        <v>63</v>
      </c>
      <c r="I17" s="4" t="s">
        <v>64</v>
      </c>
      <c r="J17" s="8" t="s">
        <v>65</v>
      </c>
      <c r="K17" s="4" t="s">
        <v>66</v>
      </c>
      <c r="L17" s="8" t="s">
        <v>67</v>
      </c>
      <c r="M17" s="4" t="s">
        <v>68</v>
      </c>
      <c r="N17" s="8" t="s">
        <v>69</v>
      </c>
      <c r="O17" s="4" t="s">
        <v>70</v>
      </c>
      <c r="P17" s="8" t="s">
        <v>71</v>
      </c>
      <c r="Q17" s="4" t="s">
        <v>72</v>
      </c>
      <c r="R17" s="8" t="s">
        <v>73</v>
      </c>
      <c r="S17" s="4" t="s">
        <v>74</v>
      </c>
      <c r="T17" s="8" t="s">
        <v>75</v>
      </c>
      <c r="U17" s="4" t="s">
        <v>76</v>
      </c>
      <c r="V17" s="8" t="s">
        <v>77</v>
      </c>
      <c r="W17" s="4" t="s">
        <v>78</v>
      </c>
      <c r="X17" s="8" t="s">
        <v>79</v>
      </c>
      <c r="Y17" s="4" t="s">
        <v>80</v>
      </c>
      <c r="Z17" s="8" t="s">
        <v>81</v>
      </c>
      <c r="AA17" s="4" t="s">
        <v>82</v>
      </c>
      <c r="AB17" s="8" t="s">
        <v>83</v>
      </c>
      <c r="AC17" s="4" t="s">
        <v>84</v>
      </c>
    </row>
    <row r="18" spans="1:29">
      <c r="A18" s="1">
        <v>4220</v>
      </c>
      <c r="B18" s="1" t="s">
        <v>17</v>
      </c>
      <c r="C18" s="3">
        <f t="shared" ref="C18:D58" si="4">F18+H18+J18+L18+N18+P18+R18+T18+V18+X18+Z18+AB18</f>
        <v>5000</v>
      </c>
      <c r="D18" s="2">
        <f t="shared" si="4"/>
        <v>0</v>
      </c>
      <c r="E18" s="2">
        <f>C18-D18</f>
        <v>5000</v>
      </c>
      <c r="F18" s="9">
        <v>0</v>
      </c>
      <c r="G18" s="1">
        <v>0</v>
      </c>
      <c r="H18" s="9">
        <v>0</v>
      </c>
      <c r="I18" s="1">
        <v>0</v>
      </c>
      <c r="J18" s="9">
        <v>0</v>
      </c>
      <c r="K18" s="1">
        <v>0</v>
      </c>
      <c r="L18" s="9">
        <v>2500</v>
      </c>
      <c r="M18" s="1">
        <v>0</v>
      </c>
      <c r="N18" s="9">
        <v>0</v>
      </c>
      <c r="O18" s="1">
        <v>0</v>
      </c>
      <c r="P18" s="9">
        <v>0</v>
      </c>
      <c r="Q18" s="1">
        <v>0</v>
      </c>
      <c r="R18" s="9">
        <v>0</v>
      </c>
      <c r="S18" s="1">
        <v>0</v>
      </c>
      <c r="T18" s="9">
        <v>0</v>
      </c>
      <c r="U18" s="1">
        <v>0</v>
      </c>
      <c r="V18" s="9">
        <v>0</v>
      </c>
      <c r="W18" s="1">
        <v>0</v>
      </c>
      <c r="X18" s="9">
        <v>2500</v>
      </c>
      <c r="Y18" s="1">
        <v>0</v>
      </c>
      <c r="Z18" s="9">
        <v>0</v>
      </c>
      <c r="AA18" s="1">
        <v>0</v>
      </c>
      <c r="AB18" s="9">
        <v>0</v>
      </c>
      <c r="AC18" s="1">
        <v>0</v>
      </c>
    </row>
    <row r="19" spans="1:29">
      <c r="A19" s="1">
        <v>4300</v>
      </c>
      <c r="B19" s="1" t="s">
        <v>18</v>
      </c>
      <c r="C19" s="3">
        <f t="shared" si="4"/>
        <v>0</v>
      </c>
      <c r="D19" s="2">
        <f t="shared" si="4"/>
        <v>0</v>
      </c>
      <c r="E19" s="2">
        <f t="shared" ref="E19:E59" si="5">C19-D19</f>
        <v>0</v>
      </c>
      <c r="F19" s="9">
        <v>0</v>
      </c>
      <c r="G19" s="1">
        <v>0</v>
      </c>
      <c r="H19" s="9">
        <v>0</v>
      </c>
      <c r="I19" s="1">
        <v>0</v>
      </c>
      <c r="J19" s="9">
        <v>0</v>
      </c>
      <c r="K19" s="1">
        <v>0</v>
      </c>
      <c r="L19" s="9">
        <v>0</v>
      </c>
      <c r="M19" s="1">
        <v>0</v>
      </c>
      <c r="N19" s="9">
        <v>0</v>
      </c>
      <c r="O19" s="1">
        <v>0</v>
      </c>
      <c r="P19" s="9">
        <v>0</v>
      </c>
      <c r="Q19" s="1">
        <v>0</v>
      </c>
      <c r="R19" s="9">
        <v>0</v>
      </c>
      <c r="S19" s="1">
        <v>0</v>
      </c>
      <c r="T19" s="9">
        <v>0</v>
      </c>
      <c r="U19" s="1">
        <v>0</v>
      </c>
      <c r="V19" s="9">
        <v>0</v>
      </c>
      <c r="W19" s="1">
        <v>0</v>
      </c>
      <c r="X19" s="9">
        <v>0</v>
      </c>
      <c r="Y19" s="1">
        <v>0</v>
      </c>
      <c r="Z19" s="9">
        <v>0</v>
      </c>
      <c r="AA19" s="1">
        <v>0</v>
      </c>
      <c r="AB19" s="9">
        <v>0</v>
      </c>
      <c r="AC19" s="1">
        <v>0</v>
      </c>
    </row>
    <row r="20" spans="1:29">
      <c r="A20" s="1">
        <v>4400</v>
      </c>
      <c r="B20" s="1" t="s">
        <v>19</v>
      </c>
      <c r="C20" s="3">
        <f t="shared" si="4"/>
        <v>0</v>
      </c>
      <c r="D20" s="2">
        <f t="shared" si="4"/>
        <v>0</v>
      </c>
      <c r="E20" s="2">
        <f t="shared" si="5"/>
        <v>0</v>
      </c>
      <c r="F20" s="9">
        <v>0</v>
      </c>
      <c r="G20" s="1">
        <v>0</v>
      </c>
      <c r="H20" s="9">
        <v>0</v>
      </c>
      <c r="I20" s="1">
        <v>0</v>
      </c>
      <c r="J20" s="9">
        <v>0</v>
      </c>
      <c r="K20" s="1">
        <v>0</v>
      </c>
      <c r="L20" s="9">
        <v>0</v>
      </c>
      <c r="M20" s="1">
        <v>0</v>
      </c>
      <c r="N20" s="9">
        <v>0</v>
      </c>
      <c r="O20" s="1">
        <v>0</v>
      </c>
      <c r="P20" s="9">
        <v>0</v>
      </c>
      <c r="Q20" s="1">
        <v>0</v>
      </c>
      <c r="R20" s="9">
        <v>0</v>
      </c>
      <c r="S20" s="1">
        <v>0</v>
      </c>
      <c r="T20" s="9">
        <v>0</v>
      </c>
      <c r="U20" s="1">
        <v>0</v>
      </c>
      <c r="V20" s="9">
        <v>0</v>
      </c>
      <c r="W20" s="1">
        <v>0</v>
      </c>
      <c r="X20" s="9">
        <v>0</v>
      </c>
      <c r="Y20" s="1">
        <v>0</v>
      </c>
      <c r="Z20" s="9">
        <v>0</v>
      </c>
      <c r="AA20" s="1">
        <v>0</v>
      </c>
      <c r="AB20" s="9">
        <v>0</v>
      </c>
      <c r="AC20" s="1">
        <v>0</v>
      </c>
    </row>
    <row r="21" spans="1:29">
      <c r="A21" s="1">
        <v>4610</v>
      </c>
      <c r="B21" s="1" t="s">
        <v>20</v>
      </c>
      <c r="C21" s="3">
        <f t="shared" si="4"/>
        <v>10000</v>
      </c>
      <c r="D21" s="2">
        <f t="shared" si="4"/>
        <v>0</v>
      </c>
      <c r="E21" s="2">
        <f t="shared" si="5"/>
        <v>10000</v>
      </c>
      <c r="F21" s="9">
        <v>0</v>
      </c>
      <c r="G21" s="1">
        <v>0</v>
      </c>
      <c r="H21" s="9">
        <v>0</v>
      </c>
      <c r="I21" s="1">
        <v>0</v>
      </c>
      <c r="J21" s="9">
        <v>5000</v>
      </c>
      <c r="K21" s="1">
        <v>0</v>
      </c>
      <c r="L21" s="9">
        <v>0</v>
      </c>
      <c r="M21" s="1">
        <v>0</v>
      </c>
      <c r="N21" s="9">
        <v>0</v>
      </c>
      <c r="O21" s="1">
        <v>0</v>
      </c>
      <c r="P21" s="9">
        <v>0</v>
      </c>
      <c r="Q21" s="1">
        <v>0</v>
      </c>
      <c r="R21" s="9">
        <v>0</v>
      </c>
      <c r="S21" s="1">
        <v>0</v>
      </c>
      <c r="T21" s="9">
        <v>5000</v>
      </c>
      <c r="U21" s="1">
        <v>0</v>
      </c>
      <c r="V21" s="9">
        <v>0</v>
      </c>
      <c r="W21" s="1">
        <v>0</v>
      </c>
      <c r="X21" s="9">
        <v>0</v>
      </c>
      <c r="Y21" s="1">
        <v>0</v>
      </c>
      <c r="Z21" s="9">
        <v>0</v>
      </c>
      <c r="AA21" s="1">
        <v>0</v>
      </c>
      <c r="AB21" s="9">
        <v>0</v>
      </c>
      <c r="AC21" s="1">
        <v>0</v>
      </c>
    </row>
    <row r="22" spans="1:29">
      <c r="A22" s="1">
        <v>4620</v>
      </c>
      <c r="B22" s="1" t="s">
        <v>21</v>
      </c>
      <c r="C22" s="3">
        <f t="shared" si="4"/>
        <v>5000</v>
      </c>
      <c r="D22" s="2">
        <f t="shared" si="4"/>
        <v>0</v>
      </c>
      <c r="E22" s="2">
        <f t="shared" si="5"/>
        <v>5000</v>
      </c>
      <c r="F22" s="9">
        <v>0</v>
      </c>
      <c r="G22" s="1">
        <v>0</v>
      </c>
      <c r="H22" s="9">
        <v>0</v>
      </c>
      <c r="I22" s="1">
        <v>0</v>
      </c>
      <c r="J22" s="9">
        <v>0</v>
      </c>
      <c r="K22" s="1">
        <v>0</v>
      </c>
      <c r="L22" s="9">
        <v>0</v>
      </c>
      <c r="M22" s="1">
        <v>0</v>
      </c>
      <c r="N22" s="9">
        <v>5000</v>
      </c>
      <c r="O22" s="1">
        <v>0</v>
      </c>
      <c r="P22" s="9">
        <v>0</v>
      </c>
      <c r="Q22" s="1">
        <v>0</v>
      </c>
      <c r="R22" s="9">
        <v>0</v>
      </c>
      <c r="S22" s="1">
        <v>0</v>
      </c>
      <c r="T22" s="9">
        <v>0</v>
      </c>
      <c r="U22" s="1">
        <v>0</v>
      </c>
      <c r="V22" s="9">
        <v>0</v>
      </c>
      <c r="W22" s="1">
        <v>0</v>
      </c>
      <c r="X22" s="9">
        <v>0</v>
      </c>
      <c r="Y22" s="1">
        <v>0</v>
      </c>
      <c r="Z22" s="9">
        <v>0</v>
      </c>
      <c r="AA22" s="1">
        <v>0</v>
      </c>
      <c r="AB22" s="9">
        <v>0</v>
      </c>
      <c r="AC22" s="1">
        <v>0</v>
      </c>
    </row>
    <row r="23" spans="1:29">
      <c r="A23" s="1">
        <v>4625</v>
      </c>
      <c r="B23" s="1" t="s">
        <v>22</v>
      </c>
      <c r="C23" s="3">
        <f t="shared" si="4"/>
        <v>0</v>
      </c>
      <c r="D23" s="2">
        <f t="shared" si="4"/>
        <v>0</v>
      </c>
      <c r="E23" s="2">
        <f t="shared" si="5"/>
        <v>0</v>
      </c>
      <c r="F23" s="9">
        <v>0</v>
      </c>
      <c r="G23" s="1">
        <v>0</v>
      </c>
      <c r="H23" s="9">
        <v>0</v>
      </c>
      <c r="I23" s="1">
        <v>0</v>
      </c>
      <c r="J23" s="9">
        <v>0</v>
      </c>
      <c r="K23" s="1">
        <v>0</v>
      </c>
      <c r="L23" s="9">
        <v>0</v>
      </c>
      <c r="M23" s="1">
        <v>0</v>
      </c>
      <c r="N23" s="9">
        <v>0</v>
      </c>
      <c r="O23" s="1">
        <v>0</v>
      </c>
      <c r="P23" s="9">
        <v>0</v>
      </c>
      <c r="Q23" s="1">
        <v>0</v>
      </c>
      <c r="R23" s="9">
        <v>0</v>
      </c>
      <c r="S23" s="1">
        <v>0</v>
      </c>
      <c r="T23" s="9">
        <v>0</v>
      </c>
      <c r="U23" s="1">
        <v>0</v>
      </c>
      <c r="V23" s="9">
        <v>0</v>
      </c>
      <c r="W23" s="1">
        <v>0</v>
      </c>
      <c r="X23" s="9">
        <v>0</v>
      </c>
      <c r="Y23" s="1">
        <v>0</v>
      </c>
      <c r="Z23" s="9">
        <v>0</v>
      </c>
      <c r="AA23" s="1">
        <v>0</v>
      </c>
      <c r="AB23" s="9">
        <v>0</v>
      </c>
      <c r="AC23" s="1">
        <v>0</v>
      </c>
    </row>
    <row r="24" spans="1:29">
      <c r="A24" s="1">
        <v>4640</v>
      </c>
      <c r="B24" s="1" t="s">
        <v>23</v>
      </c>
      <c r="C24" s="3">
        <f t="shared" si="4"/>
        <v>12000</v>
      </c>
      <c r="D24" s="2">
        <f t="shared" si="4"/>
        <v>0</v>
      </c>
      <c r="E24" s="2">
        <f t="shared" si="5"/>
        <v>12000</v>
      </c>
      <c r="F24" s="9">
        <v>0</v>
      </c>
      <c r="G24" s="1">
        <v>0</v>
      </c>
      <c r="H24" s="9">
        <v>0</v>
      </c>
      <c r="I24" s="1">
        <v>0</v>
      </c>
      <c r="J24" s="9">
        <v>0</v>
      </c>
      <c r="K24" s="1">
        <v>0</v>
      </c>
      <c r="L24" s="9">
        <v>0</v>
      </c>
      <c r="M24" s="1">
        <v>0</v>
      </c>
      <c r="N24" s="9">
        <v>6000</v>
      </c>
      <c r="O24" s="1">
        <v>0</v>
      </c>
      <c r="P24" s="9">
        <v>0</v>
      </c>
      <c r="Q24" s="1">
        <v>0</v>
      </c>
      <c r="R24" s="9">
        <v>0</v>
      </c>
      <c r="S24" s="1">
        <v>0</v>
      </c>
      <c r="T24" s="9">
        <v>0</v>
      </c>
      <c r="U24" s="1">
        <v>0</v>
      </c>
      <c r="V24" s="9">
        <v>6000</v>
      </c>
      <c r="W24" s="1">
        <v>0</v>
      </c>
      <c r="X24" s="9">
        <v>0</v>
      </c>
      <c r="Y24" s="1">
        <v>0</v>
      </c>
      <c r="Z24" s="9">
        <v>0</v>
      </c>
      <c r="AA24" s="1">
        <v>0</v>
      </c>
      <c r="AB24" s="9">
        <v>0</v>
      </c>
      <c r="AC24" s="1">
        <v>0</v>
      </c>
    </row>
    <row r="25" spans="1:29">
      <c r="A25" s="1">
        <v>5000</v>
      </c>
      <c r="B25" s="1" t="s">
        <v>24</v>
      </c>
      <c r="C25" s="3">
        <f t="shared" si="4"/>
        <v>0</v>
      </c>
      <c r="D25" s="2">
        <f t="shared" si="4"/>
        <v>0</v>
      </c>
      <c r="E25" s="2">
        <f t="shared" si="5"/>
        <v>0</v>
      </c>
      <c r="F25" s="9">
        <v>0</v>
      </c>
      <c r="G25" s="1">
        <v>0</v>
      </c>
      <c r="H25" s="9">
        <v>0</v>
      </c>
      <c r="I25" s="1">
        <v>0</v>
      </c>
      <c r="J25" s="9">
        <v>0</v>
      </c>
      <c r="K25" s="1">
        <v>0</v>
      </c>
      <c r="L25" s="9">
        <v>0</v>
      </c>
      <c r="M25" s="1">
        <v>0</v>
      </c>
      <c r="N25" s="9">
        <v>0</v>
      </c>
      <c r="O25" s="1">
        <v>0</v>
      </c>
      <c r="P25" s="9">
        <v>0</v>
      </c>
      <c r="Q25" s="1">
        <v>0</v>
      </c>
      <c r="R25" s="9">
        <v>0</v>
      </c>
      <c r="S25" s="1">
        <v>0</v>
      </c>
      <c r="T25" s="9">
        <v>0</v>
      </c>
      <c r="U25" s="1">
        <v>0</v>
      </c>
      <c r="V25" s="9">
        <v>0</v>
      </c>
      <c r="W25" s="1">
        <v>0</v>
      </c>
      <c r="X25" s="9">
        <v>0</v>
      </c>
      <c r="Y25" s="1">
        <v>0</v>
      </c>
      <c r="Z25" s="9">
        <v>0</v>
      </c>
      <c r="AA25" s="1">
        <v>0</v>
      </c>
      <c r="AB25" s="9">
        <v>0</v>
      </c>
      <c r="AC25" s="1">
        <v>0</v>
      </c>
    </row>
    <row r="26" spans="1:29">
      <c r="A26" s="1">
        <v>5010</v>
      </c>
      <c r="B26" s="1" t="s">
        <v>25</v>
      </c>
      <c r="C26" s="3">
        <f t="shared" si="4"/>
        <v>10000</v>
      </c>
      <c r="D26" s="2">
        <f t="shared" si="4"/>
        <v>0</v>
      </c>
      <c r="E26" s="2">
        <f t="shared" si="5"/>
        <v>10000</v>
      </c>
      <c r="F26" s="9">
        <v>0</v>
      </c>
      <c r="G26" s="1">
        <v>0</v>
      </c>
      <c r="H26" s="9">
        <v>0</v>
      </c>
      <c r="I26" s="1">
        <v>0</v>
      </c>
      <c r="J26" s="9">
        <v>5000</v>
      </c>
      <c r="K26" s="1">
        <v>0</v>
      </c>
      <c r="L26" s="9">
        <v>0</v>
      </c>
      <c r="M26" s="1">
        <v>0</v>
      </c>
      <c r="N26" s="9">
        <v>0</v>
      </c>
      <c r="O26" s="1">
        <v>0</v>
      </c>
      <c r="P26" s="9">
        <v>0</v>
      </c>
      <c r="Q26" s="1">
        <v>0</v>
      </c>
      <c r="R26" s="9">
        <v>0</v>
      </c>
      <c r="S26" s="1">
        <v>0</v>
      </c>
      <c r="T26" s="9">
        <v>0</v>
      </c>
      <c r="U26" s="1">
        <v>0</v>
      </c>
      <c r="V26" s="9">
        <v>5000</v>
      </c>
      <c r="W26" s="1">
        <v>0</v>
      </c>
      <c r="X26" s="9">
        <v>0</v>
      </c>
      <c r="Y26" s="1">
        <v>0</v>
      </c>
      <c r="Z26" s="9">
        <v>0</v>
      </c>
      <c r="AA26" s="1">
        <v>0</v>
      </c>
      <c r="AB26" s="9">
        <f>0+'5010'!M14</f>
        <v>0</v>
      </c>
      <c r="AC26" s="1">
        <v>0</v>
      </c>
    </row>
    <row r="27" spans="1:29">
      <c r="A27" s="19">
        <v>5180</v>
      </c>
      <c r="B27" s="20" t="s">
        <v>191</v>
      </c>
      <c r="C27" s="3">
        <f t="shared" si="4"/>
        <v>0</v>
      </c>
      <c r="D27" s="22">
        <f t="shared" si="4"/>
        <v>0</v>
      </c>
      <c r="E27" s="2">
        <f t="shared" si="5"/>
        <v>0</v>
      </c>
      <c r="F27" s="23">
        <v>0</v>
      </c>
      <c r="G27" s="20">
        <v>0</v>
      </c>
      <c r="H27" s="23">
        <v>0</v>
      </c>
      <c r="I27" s="20">
        <v>0</v>
      </c>
      <c r="J27" s="23">
        <v>0</v>
      </c>
      <c r="K27" s="20">
        <v>0</v>
      </c>
      <c r="L27" s="23">
        <v>0</v>
      </c>
      <c r="M27" s="20">
        <v>0</v>
      </c>
      <c r="N27" s="23">
        <v>0</v>
      </c>
      <c r="O27" s="20">
        <v>0</v>
      </c>
      <c r="P27" s="23">
        <v>0</v>
      </c>
      <c r="Q27" s="20">
        <v>0</v>
      </c>
      <c r="R27" s="23">
        <v>0</v>
      </c>
      <c r="S27" s="20">
        <v>0</v>
      </c>
      <c r="T27" s="23">
        <v>0</v>
      </c>
      <c r="U27" s="20">
        <v>0</v>
      </c>
      <c r="V27" s="23">
        <v>0</v>
      </c>
      <c r="W27" s="20">
        <v>0</v>
      </c>
      <c r="X27" s="23">
        <v>0</v>
      </c>
      <c r="Y27" s="20">
        <v>0</v>
      </c>
      <c r="Z27" s="23">
        <v>0</v>
      </c>
      <c r="AA27" s="20">
        <v>0</v>
      </c>
      <c r="AB27" s="23">
        <v>0</v>
      </c>
      <c r="AC27" s="20">
        <v>0</v>
      </c>
    </row>
    <row r="28" spans="1:29">
      <c r="A28" s="1">
        <v>5330</v>
      </c>
      <c r="B28" s="1" t="s">
        <v>26</v>
      </c>
      <c r="C28" s="3">
        <f t="shared" si="4"/>
        <v>0</v>
      </c>
      <c r="D28" s="2">
        <f t="shared" si="4"/>
        <v>0</v>
      </c>
      <c r="E28" s="2">
        <f t="shared" si="5"/>
        <v>0</v>
      </c>
      <c r="F28" s="9">
        <v>0</v>
      </c>
      <c r="G28" s="1">
        <v>0</v>
      </c>
      <c r="H28" s="9">
        <v>0</v>
      </c>
      <c r="I28" s="1">
        <v>0</v>
      </c>
      <c r="J28" s="9">
        <v>0</v>
      </c>
      <c r="K28" s="1">
        <v>0</v>
      </c>
      <c r="L28" s="9">
        <v>0</v>
      </c>
      <c r="M28" s="1">
        <v>0</v>
      </c>
      <c r="N28" s="9">
        <v>0</v>
      </c>
      <c r="O28" s="1">
        <v>0</v>
      </c>
      <c r="P28" s="9">
        <v>0</v>
      </c>
      <c r="Q28" s="1">
        <v>0</v>
      </c>
      <c r="R28" s="9">
        <v>0</v>
      </c>
      <c r="S28" s="1">
        <v>0</v>
      </c>
      <c r="T28" s="9">
        <v>0</v>
      </c>
      <c r="U28" s="1">
        <v>0</v>
      </c>
      <c r="V28" s="9">
        <v>0</v>
      </c>
      <c r="W28" s="1">
        <v>0</v>
      </c>
      <c r="X28" s="9">
        <v>0</v>
      </c>
      <c r="Y28" s="1">
        <v>0</v>
      </c>
      <c r="Z28" s="9">
        <v>0</v>
      </c>
      <c r="AA28" s="1">
        <v>0</v>
      </c>
      <c r="AB28" s="9">
        <v>0</v>
      </c>
      <c r="AC28" s="1">
        <v>0</v>
      </c>
    </row>
    <row r="29" spans="1:29">
      <c r="A29" s="19">
        <v>5400</v>
      </c>
      <c r="B29" s="20" t="s">
        <v>196</v>
      </c>
      <c r="C29" s="3">
        <f t="shared" si="4"/>
        <v>1409.9999999999998</v>
      </c>
      <c r="D29" s="2">
        <f t="shared" si="4"/>
        <v>0</v>
      </c>
      <c r="E29" s="2">
        <f t="shared" si="5"/>
        <v>1409.9999999999998</v>
      </c>
      <c r="F29" s="23">
        <f>(AA26+AB26)*0.141</f>
        <v>0</v>
      </c>
      <c r="G29" s="20">
        <v>0</v>
      </c>
      <c r="H29" s="23">
        <v>0</v>
      </c>
      <c r="I29" s="20">
        <v>0</v>
      </c>
      <c r="J29" s="23">
        <f>(F26+H26)*0.141</f>
        <v>0</v>
      </c>
      <c r="K29" s="20">
        <v>0</v>
      </c>
      <c r="L29" s="23">
        <v>0</v>
      </c>
      <c r="M29" s="20">
        <v>0</v>
      </c>
      <c r="N29" s="23">
        <f>(J26+L26)*0.141</f>
        <v>704.99999999999989</v>
      </c>
      <c r="O29" s="20">
        <v>0</v>
      </c>
      <c r="P29" s="23">
        <v>0</v>
      </c>
      <c r="Q29" s="20">
        <v>0</v>
      </c>
      <c r="R29" s="23">
        <f>(N26+P26)*0.141</f>
        <v>0</v>
      </c>
      <c r="S29" s="20">
        <v>0</v>
      </c>
      <c r="T29" s="23">
        <v>0</v>
      </c>
      <c r="U29" s="20">
        <v>0</v>
      </c>
      <c r="V29" s="23">
        <f>(R26+T26)*0.141</f>
        <v>0</v>
      </c>
      <c r="W29" s="20">
        <v>0</v>
      </c>
      <c r="X29" s="23">
        <v>0</v>
      </c>
      <c r="Y29" s="20">
        <v>0</v>
      </c>
      <c r="Z29" s="23">
        <f>(V26+X26)*0.141</f>
        <v>704.99999999999989</v>
      </c>
      <c r="AA29" s="20">
        <v>0</v>
      </c>
      <c r="AB29" s="23">
        <v>0</v>
      </c>
      <c r="AC29" s="20"/>
    </row>
    <row r="30" spans="1:29">
      <c r="A30" s="1">
        <v>5990</v>
      </c>
      <c r="B30" s="1" t="s">
        <v>27</v>
      </c>
      <c r="C30" s="3">
        <f t="shared" si="4"/>
        <v>0</v>
      </c>
      <c r="D30" s="2">
        <f t="shared" si="4"/>
        <v>0</v>
      </c>
      <c r="E30" s="2">
        <f t="shared" si="5"/>
        <v>0</v>
      </c>
      <c r="F30" s="9">
        <v>0</v>
      </c>
      <c r="G30" s="1">
        <v>0</v>
      </c>
      <c r="H30" s="9">
        <v>0</v>
      </c>
      <c r="I30" s="1">
        <v>0</v>
      </c>
      <c r="J30" s="9">
        <v>0</v>
      </c>
      <c r="K30" s="1">
        <v>0</v>
      </c>
      <c r="L30" s="9">
        <v>0</v>
      </c>
      <c r="M30" s="1">
        <v>0</v>
      </c>
      <c r="N30" s="9">
        <v>0</v>
      </c>
      <c r="O30" s="1">
        <v>0</v>
      </c>
      <c r="P30" s="9">
        <v>0</v>
      </c>
      <c r="Q30" s="1">
        <v>0</v>
      </c>
      <c r="R30" s="9">
        <v>0</v>
      </c>
      <c r="S30" s="1">
        <v>0</v>
      </c>
      <c r="T30" s="9">
        <v>0</v>
      </c>
      <c r="U30" s="1">
        <v>0</v>
      </c>
      <c r="V30" s="9">
        <v>0</v>
      </c>
      <c r="W30" s="1">
        <v>0</v>
      </c>
      <c r="X30" s="9">
        <v>0</v>
      </c>
      <c r="Y30" s="1">
        <v>0</v>
      </c>
      <c r="Z30" s="9">
        <v>0</v>
      </c>
      <c r="AA30" s="1">
        <v>0</v>
      </c>
      <c r="AB30" s="9">
        <v>0</v>
      </c>
      <c r="AC30" s="1">
        <v>0</v>
      </c>
    </row>
    <row r="31" spans="1:29">
      <c r="A31" s="1">
        <v>6310</v>
      </c>
      <c r="B31" s="1" t="s">
        <v>28</v>
      </c>
      <c r="C31" s="3">
        <f t="shared" si="4"/>
        <v>8000</v>
      </c>
      <c r="D31" s="2">
        <f t="shared" si="4"/>
        <v>0</v>
      </c>
      <c r="E31" s="2">
        <f t="shared" si="5"/>
        <v>8000</v>
      </c>
      <c r="F31" s="9">
        <v>0</v>
      </c>
      <c r="G31" s="1">
        <v>0</v>
      </c>
      <c r="H31" s="9">
        <v>0</v>
      </c>
      <c r="I31" s="1">
        <v>0</v>
      </c>
      <c r="J31" s="9">
        <v>0</v>
      </c>
      <c r="K31" s="1">
        <v>0</v>
      </c>
      <c r="L31" s="9">
        <v>1000</v>
      </c>
      <c r="M31" s="1">
        <v>0</v>
      </c>
      <c r="N31" s="9">
        <v>1000</v>
      </c>
      <c r="O31" s="1">
        <v>0</v>
      </c>
      <c r="P31" s="9">
        <v>1000</v>
      </c>
      <c r="Q31" s="1">
        <v>0</v>
      </c>
      <c r="R31" s="9">
        <v>0</v>
      </c>
      <c r="S31" s="1">
        <v>0</v>
      </c>
      <c r="T31" s="9">
        <v>1000</v>
      </c>
      <c r="U31" s="1">
        <v>0</v>
      </c>
      <c r="V31" s="9">
        <v>1000</v>
      </c>
      <c r="W31" s="1">
        <v>0</v>
      </c>
      <c r="X31" s="9">
        <v>1000</v>
      </c>
      <c r="Y31" s="1">
        <v>0</v>
      </c>
      <c r="Z31" s="9">
        <v>1000</v>
      </c>
      <c r="AA31" s="1">
        <v>0</v>
      </c>
      <c r="AB31" s="9">
        <v>1000</v>
      </c>
      <c r="AC31" s="1">
        <v>0</v>
      </c>
    </row>
    <row r="32" spans="1:29">
      <c r="A32" s="1">
        <v>6549</v>
      </c>
      <c r="B32" s="1" t="s">
        <v>29</v>
      </c>
      <c r="C32" s="3">
        <f t="shared" si="4"/>
        <v>0</v>
      </c>
      <c r="D32" s="2">
        <f t="shared" si="4"/>
        <v>0</v>
      </c>
      <c r="E32" s="2">
        <f t="shared" si="5"/>
        <v>0</v>
      </c>
      <c r="F32" s="9">
        <v>0</v>
      </c>
      <c r="G32" s="1">
        <v>0</v>
      </c>
      <c r="H32" s="9">
        <v>0</v>
      </c>
      <c r="I32" s="1">
        <v>0</v>
      </c>
      <c r="J32" s="9">
        <v>0</v>
      </c>
      <c r="K32" s="1">
        <v>0</v>
      </c>
      <c r="L32" s="9">
        <v>0</v>
      </c>
      <c r="M32" s="1">
        <v>0</v>
      </c>
      <c r="N32" s="9">
        <v>0</v>
      </c>
      <c r="O32" s="1">
        <v>0</v>
      </c>
      <c r="P32" s="9">
        <v>0</v>
      </c>
      <c r="Q32" s="1">
        <v>0</v>
      </c>
      <c r="R32" s="9">
        <v>0</v>
      </c>
      <c r="S32" s="1">
        <v>0</v>
      </c>
      <c r="T32" s="9">
        <v>0</v>
      </c>
      <c r="U32" s="1">
        <v>0</v>
      </c>
      <c r="V32" s="9">
        <v>0</v>
      </c>
      <c r="W32" s="1">
        <v>0</v>
      </c>
      <c r="X32" s="9">
        <v>0</v>
      </c>
      <c r="Y32" s="1">
        <v>0</v>
      </c>
      <c r="Z32" s="9">
        <v>0</v>
      </c>
      <c r="AA32" s="1">
        <v>0</v>
      </c>
      <c r="AB32" s="9">
        <v>0</v>
      </c>
      <c r="AC32" s="1">
        <v>0</v>
      </c>
    </row>
    <row r="33" spans="1:29">
      <c r="A33" s="1">
        <v>6551</v>
      </c>
      <c r="B33" s="1" t="s">
        <v>30</v>
      </c>
      <c r="C33" s="3">
        <f t="shared" si="4"/>
        <v>25000</v>
      </c>
      <c r="D33" s="2">
        <f t="shared" si="4"/>
        <v>0</v>
      </c>
      <c r="E33" s="2">
        <f t="shared" si="5"/>
        <v>25000</v>
      </c>
      <c r="F33" s="9">
        <v>0</v>
      </c>
      <c r="G33" s="1">
        <v>0</v>
      </c>
      <c r="H33" s="9">
        <v>0</v>
      </c>
      <c r="I33" s="1">
        <v>0</v>
      </c>
      <c r="J33" s="9">
        <v>0</v>
      </c>
      <c r="K33" s="1">
        <v>0</v>
      </c>
      <c r="L33" s="9">
        <v>12500</v>
      </c>
      <c r="M33" s="1">
        <v>0</v>
      </c>
      <c r="N33" s="9">
        <v>0</v>
      </c>
      <c r="O33" s="1">
        <v>0</v>
      </c>
      <c r="P33" s="9">
        <v>0</v>
      </c>
      <c r="Q33" s="1">
        <v>0</v>
      </c>
      <c r="R33" s="9">
        <v>0</v>
      </c>
      <c r="S33" s="1">
        <v>0</v>
      </c>
      <c r="T33" s="9">
        <v>0</v>
      </c>
      <c r="U33" s="1">
        <v>0</v>
      </c>
      <c r="V33" s="9">
        <v>0</v>
      </c>
      <c r="W33" s="1">
        <v>0</v>
      </c>
      <c r="X33" s="9">
        <v>12500</v>
      </c>
      <c r="Y33" s="1">
        <v>0</v>
      </c>
      <c r="Z33" s="9">
        <v>0</v>
      </c>
      <c r="AA33" s="1">
        <v>0</v>
      </c>
      <c r="AB33" s="9">
        <v>0</v>
      </c>
      <c r="AC33" s="1">
        <v>0</v>
      </c>
    </row>
    <row r="34" spans="1:29">
      <c r="A34" s="1">
        <v>6553</v>
      </c>
      <c r="B34" s="1" t="s">
        <v>31</v>
      </c>
      <c r="C34" s="3">
        <f t="shared" si="4"/>
        <v>0</v>
      </c>
      <c r="D34" s="2">
        <f t="shared" si="4"/>
        <v>0</v>
      </c>
      <c r="E34" s="2">
        <f t="shared" si="5"/>
        <v>0</v>
      </c>
      <c r="F34" s="9">
        <v>0</v>
      </c>
      <c r="G34" s="1">
        <v>0</v>
      </c>
      <c r="H34" s="9">
        <v>0</v>
      </c>
      <c r="I34" s="1">
        <v>0</v>
      </c>
      <c r="J34" s="9">
        <v>0</v>
      </c>
      <c r="K34" s="1">
        <v>0</v>
      </c>
      <c r="L34" s="9">
        <v>0</v>
      </c>
      <c r="M34" s="1">
        <v>0</v>
      </c>
      <c r="N34" s="9">
        <v>0</v>
      </c>
      <c r="O34" s="1">
        <v>0</v>
      </c>
      <c r="P34" s="9">
        <v>0</v>
      </c>
      <c r="Q34" s="1">
        <v>0</v>
      </c>
      <c r="R34" s="9">
        <v>0</v>
      </c>
      <c r="S34" s="1">
        <v>0</v>
      </c>
      <c r="T34" s="9">
        <v>0</v>
      </c>
      <c r="U34" s="1">
        <v>0</v>
      </c>
      <c r="V34" s="9">
        <v>0</v>
      </c>
      <c r="W34" s="1">
        <v>0</v>
      </c>
      <c r="X34" s="9">
        <v>0</v>
      </c>
      <c r="Y34" s="1">
        <v>0</v>
      </c>
      <c r="Z34" s="9">
        <v>0</v>
      </c>
      <c r="AA34" s="1">
        <v>0</v>
      </c>
      <c r="AB34" s="9">
        <v>0</v>
      </c>
      <c r="AC34" s="1">
        <v>0</v>
      </c>
    </row>
    <row r="35" spans="1:29">
      <c r="A35" s="1">
        <v>6600</v>
      </c>
      <c r="B35" s="1" t="s">
        <v>32</v>
      </c>
      <c r="C35" s="3">
        <f t="shared" si="4"/>
        <v>0</v>
      </c>
      <c r="D35" s="2">
        <f t="shared" si="4"/>
        <v>0</v>
      </c>
      <c r="E35" s="2">
        <f t="shared" si="5"/>
        <v>0</v>
      </c>
      <c r="F35" s="9">
        <v>0</v>
      </c>
      <c r="G35" s="1">
        <v>0</v>
      </c>
      <c r="H35" s="9">
        <v>0</v>
      </c>
      <c r="I35" s="1">
        <v>0</v>
      </c>
      <c r="J35" s="9">
        <v>0</v>
      </c>
      <c r="K35" s="1">
        <v>0</v>
      </c>
      <c r="L35" s="9">
        <v>0</v>
      </c>
      <c r="M35" s="1">
        <v>0</v>
      </c>
      <c r="N35" s="9">
        <v>0</v>
      </c>
      <c r="O35" s="1">
        <v>0</v>
      </c>
      <c r="P35" s="9">
        <v>0</v>
      </c>
      <c r="Q35" s="1">
        <v>0</v>
      </c>
      <c r="R35" s="9">
        <v>0</v>
      </c>
      <c r="S35" s="1">
        <v>0</v>
      </c>
      <c r="T35" s="9">
        <v>0</v>
      </c>
      <c r="U35" s="1">
        <v>0</v>
      </c>
      <c r="V35" s="9">
        <v>0</v>
      </c>
      <c r="W35" s="1">
        <v>0</v>
      </c>
      <c r="X35" s="9">
        <v>0</v>
      </c>
      <c r="Y35" s="1">
        <v>0</v>
      </c>
      <c r="Z35" s="9">
        <v>0</v>
      </c>
      <c r="AA35" s="1">
        <v>0</v>
      </c>
      <c r="AB35" s="9">
        <v>0</v>
      </c>
      <c r="AC35" s="1">
        <v>0</v>
      </c>
    </row>
    <row r="36" spans="1:29">
      <c r="A36" s="1">
        <v>6620</v>
      </c>
      <c r="B36" s="1" t="s">
        <v>33</v>
      </c>
      <c r="C36" s="3">
        <f t="shared" si="4"/>
        <v>0</v>
      </c>
      <c r="D36" s="2">
        <f t="shared" si="4"/>
        <v>0</v>
      </c>
      <c r="E36" s="2">
        <f t="shared" si="5"/>
        <v>0</v>
      </c>
      <c r="F36" s="9">
        <v>0</v>
      </c>
      <c r="G36" s="1">
        <v>0</v>
      </c>
      <c r="H36" s="9">
        <v>0</v>
      </c>
      <c r="I36" s="1">
        <v>0</v>
      </c>
      <c r="J36" s="9">
        <v>0</v>
      </c>
      <c r="K36" s="1">
        <v>0</v>
      </c>
      <c r="L36" s="9">
        <v>0</v>
      </c>
      <c r="M36" s="1">
        <v>0</v>
      </c>
      <c r="N36" s="9">
        <v>0</v>
      </c>
      <c r="O36" s="1">
        <v>0</v>
      </c>
      <c r="P36" s="9">
        <v>0</v>
      </c>
      <c r="Q36" s="1">
        <v>0</v>
      </c>
      <c r="R36" s="9">
        <v>0</v>
      </c>
      <c r="S36" s="1">
        <v>0</v>
      </c>
      <c r="T36" s="9">
        <v>0</v>
      </c>
      <c r="U36" s="1">
        <v>0</v>
      </c>
      <c r="V36" s="9">
        <v>0</v>
      </c>
      <c r="W36" s="1">
        <v>0</v>
      </c>
      <c r="X36" s="9">
        <v>0</v>
      </c>
      <c r="Y36" s="1">
        <v>0</v>
      </c>
      <c r="Z36" s="9">
        <v>0</v>
      </c>
      <c r="AA36" s="1">
        <v>0</v>
      </c>
      <c r="AB36" s="9">
        <v>0</v>
      </c>
      <c r="AC36" s="1">
        <v>0</v>
      </c>
    </row>
    <row r="37" spans="1:29">
      <c r="A37" s="1">
        <v>6652</v>
      </c>
      <c r="B37" s="1" t="s">
        <v>34</v>
      </c>
      <c r="C37" s="3">
        <f t="shared" si="4"/>
        <v>0</v>
      </c>
      <c r="D37" s="2">
        <f t="shared" si="4"/>
        <v>0</v>
      </c>
      <c r="E37" s="2">
        <f t="shared" si="5"/>
        <v>0</v>
      </c>
      <c r="F37" s="9">
        <v>0</v>
      </c>
      <c r="G37" s="1">
        <v>0</v>
      </c>
      <c r="H37" s="9">
        <v>0</v>
      </c>
      <c r="I37" s="1">
        <v>0</v>
      </c>
      <c r="J37" s="9">
        <v>0</v>
      </c>
      <c r="K37" s="1">
        <v>0</v>
      </c>
      <c r="L37" s="9">
        <v>0</v>
      </c>
      <c r="M37" s="1">
        <v>0</v>
      </c>
      <c r="N37" s="9">
        <v>0</v>
      </c>
      <c r="O37" s="1">
        <v>0</v>
      </c>
      <c r="P37" s="9">
        <v>0</v>
      </c>
      <c r="Q37" s="1">
        <v>0</v>
      </c>
      <c r="R37" s="9">
        <v>0</v>
      </c>
      <c r="S37" s="1">
        <v>0</v>
      </c>
      <c r="T37" s="9">
        <v>0</v>
      </c>
      <c r="U37" s="1">
        <v>0</v>
      </c>
      <c r="V37" s="9">
        <v>0</v>
      </c>
      <c r="W37" s="1">
        <v>0</v>
      </c>
      <c r="X37" s="9">
        <v>0</v>
      </c>
      <c r="Y37" s="1">
        <v>0</v>
      </c>
      <c r="Z37" s="9">
        <v>0</v>
      </c>
      <c r="AA37" s="1">
        <v>0</v>
      </c>
      <c r="AB37" s="9">
        <v>0</v>
      </c>
      <c r="AC37" s="1">
        <v>0</v>
      </c>
    </row>
    <row r="38" spans="1:29">
      <c r="A38" s="1">
        <v>6700</v>
      </c>
      <c r="B38" s="1" t="s">
        <v>35</v>
      </c>
      <c r="C38" s="3">
        <f t="shared" si="4"/>
        <v>0</v>
      </c>
      <c r="D38" s="2">
        <f t="shared" si="4"/>
        <v>0</v>
      </c>
      <c r="E38" s="2">
        <f t="shared" si="5"/>
        <v>0</v>
      </c>
      <c r="F38" s="9">
        <v>0</v>
      </c>
      <c r="G38" s="1">
        <v>0</v>
      </c>
      <c r="H38" s="9">
        <v>0</v>
      </c>
      <c r="I38" s="1">
        <v>0</v>
      </c>
      <c r="J38" s="9">
        <v>0</v>
      </c>
      <c r="K38" s="1">
        <v>0</v>
      </c>
      <c r="L38" s="9">
        <v>0</v>
      </c>
      <c r="M38" s="1">
        <v>0</v>
      </c>
      <c r="N38" s="9">
        <v>0</v>
      </c>
      <c r="O38" s="1">
        <v>0</v>
      </c>
      <c r="P38" s="9">
        <v>0</v>
      </c>
      <c r="Q38" s="1">
        <v>0</v>
      </c>
      <c r="R38" s="9">
        <v>0</v>
      </c>
      <c r="S38" s="1">
        <v>0</v>
      </c>
      <c r="T38" s="9">
        <v>0</v>
      </c>
      <c r="U38" s="1">
        <v>0</v>
      </c>
      <c r="V38" s="9">
        <v>0</v>
      </c>
      <c r="W38" s="1">
        <v>0</v>
      </c>
      <c r="X38" s="9">
        <v>0</v>
      </c>
      <c r="Y38" s="1">
        <v>0</v>
      </c>
      <c r="Z38" s="9">
        <v>0</v>
      </c>
      <c r="AA38" s="1">
        <v>0</v>
      </c>
      <c r="AB38" s="9">
        <v>0</v>
      </c>
      <c r="AC38" s="1">
        <v>0</v>
      </c>
    </row>
    <row r="39" spans="1:29">
      <c r="A39" s="1">
        <v>6710</v>
      </c>
      <c r="B39" s="1" t="s">
        <v>36</v>
      </c>
      <c r="C39" s="3">
        <f t="shared" si="4"/>
        <v>15000</v>
      </c>
      <c r="D39" s="2">
        <f t="shared" si="4"/>
        <v>0</v>
      </c>
      <c r="E39" s="2">
        <f t="shared" si="5"/>
        <v>15000</v>
      </c>
      <c r="F39" s="9">
        <v>0</v>
      </c>
      <c r="G39" s="1">
        <v>0</v>
      </c>
      <c r="H39" s="9">
        <v>1500</v>
      </c>
      <c r="I39" s="1">
        <v>0</v>
      </c>
      <c r="J39" s="9">
        <v>1500</v>
      </c>
      <c r="K39" s="1">
        <v>0</v>
      </c>
      <c r="L39" s="9">
        <v>1500</v>
      </c>
      <c r="M39" s="1">
        <v>0</v>
      </c>
      <c r="N39" s="9">
        <v>1500</v>
      </c>
      <c r="O39" s="1">
        <v>0</v>
      </c>
      <c r="P39" s="9">
        <v>1500</v>
      </c>
      <c r="Q39" s="1">
        <v>0</v>
      </c>
      <c r="R39" s="9">
        <v>0</v>
      </c>
      <c r="S39" s="1">
        <v>0</v>
      </c>
      <c r="T39" s="9">
        <v>1500</v>
      </c>
      <c r="U39" s="1">
        <v>0</v>
      </c>
      <c r="V39" s="9">
        <v>1500</v>
      </c>
      <c r="W39" s="1">
        <v>0</v>
      </c>
      <c r="X39" s="9">
        <v>1500</v>
      </c>
      <c r="Y39" s="1">
        <v>0</v>
      </c>
      <c r="Z39" s="9">
        <v>1500</v>
      </c>
      <c r="AA39" s="1">
        <v>0</v>
      </c>
      <c r="AB39" s="9">
        <v>1500</v>
      </c>
      <c r="AC39" s="1">
        <v>0</v>
      </c>
    </row>
    <row r="40" spans="1:29">
      <c r="A40" s="1">
        <v>6800</v>
      </c>
      <c r="B40" s="1" t="s">
        <v>37</v>
      </c>
      <c r="C40" s="3">
        <f t="shared" si="4"/>
        <v>0</v>
      </c>
      <c r="D40" s="2">
        <f t="shared" si="4"/>
        <v>0</v>
      </c>
      <c r="E40" s="2">
        <f t="shared" si="5"/>
        <v>0</v>
      </c>
      <c r="F40" s="9">
        <v>0</v>
      </c>
      <c r="G40" s="1">
        <v>0</v>
      </c>
      <c r="H40" s="9">
        <v>0</v>
      </c>
      <c r="I40" s="1">
        <v>0</v>
      </c>
      <c r="J40" s="9">
        <v>0</v>
      </c>
      <c r="K40" s="1">
        <v>0</v>
      </c>
      <c r="L40" s="9">
        <v>0</v>
      </c>
      <c r="M40" s="1">
        <v>0</v>
      </c>
      <c r="N40" s="9">
        <v>0</v>
      </c>
      <c r="O40" s="1">
        <v>0</v>
      </c>
      <c r="P40" s="9">
        <v>0</v>
      </c>
      <c r="Q40" s="1">
        <v>0</v>
      </c>
      <c r="R40" s="9">
        <v>0</v>
      </c>
      <c r="S40" s="1">
        <v>0</v>
      </c>
      <c r="T40" s="9">
        <v>0</v>
      </c>
      <c r="U40" s="1">
        <v>0</v>
      </c>
      <c r="V40" s="9">
        <v>0</v>
      </c>
      <c r="W40" s="1">
        <v>0</v>
      </c>
      <c r="X40" s="9">
        <v>0</v>
      </c>
      <c r="Y40" s="1">
        <v>0</v>
      </c>
      <c r="Z40" s="9">
        <v>0</v>
      </c>
      <c r="AA40" s="1">
        <v>0</v>
      </c>
      <c r="AB40" s="9">
        <v>0</v>
      </c>
      <c r="AC40" s="1">
        <v>0</v>
      </c>
    </row>
    <row r="41" spans="1:29">
      <c r="A41" s="1">
        <v>6801</v>
      </c>
      <c r="B41" s="1" t="s">
        <v>38</v>
      </c>
      <c r="C41" s="3">
        <f t="shared" si="4"/>
        <v>0</v>
      </c>
      <c r="D41" s="2">
        <f t="shared" si="4"/>
        <v>0</v>
      </c>
      <c r="E41" s="2">
        <f t="shared" si="5"/>
        <v>0</v>
      </c>
      <c r="F41" s="9">
        <v>0</v>
      </c>
      <c r="G41" s="1">
        <v>0</v>
      </c>
      <c r="H41" s="9">
        <v>0</v>
      </c>
      <c r="I41" s="1">
        <v>0</v>
      </c>
      <c r="J41" s="9">
        <v>0</v>
      </c>
      <c r="K41" s="1">
        <v>0</v>
      </c>
      <c r="L41" s="9">
        <v>0</v>
      </c>
      <c r="M41" s="1">
        <v>0</v>
      </c>
      <c r="N41" s="9">
        <v>0</v>
      </c>
      <c r="O41" s="1">
        <v>0</v>
      </c>
      <c r="P41" s="9">
        <v>0</v>
      </c>
      <c r="Q41" s="1">
        <v>0</v>
      </c>
      <c r="R41" s="9">
        <v>0</v>
      </c>
      <c r="S41" s="1">
        <v>0</v>
      </c>
      <c r="T41" s="9">
        <v>0</v>
      </c>
      <c r="U41" s="1">
        <v>0</v>
      </c>
      <c r="V41" s="9">
        <v>0</v>
      </c>
      <c r="W41" s="1">
        <v>0</v>
      </c>
      <c r="X41" s="9">
        <v>0</v>
      </c>
      <c r="Y41" s="1">
        <v>0</v>
      </c>
      <c r="Z41" s="9">
        <v>0</v>
      </c>
      <c r="AA41" s="1">
        <v>0</v>
      </c>
      <c r="AB41" s="9">
        <v>0</v>
      </c>
      <c r="AC41" s="1">
        <v>0</v>
      </c>
    </row>
    <row r="42" spans="1:29">
      <c r="A42" s="1">
        <v>6860</v>
      </c>
      <c r="B42" s="1" t="s">
        <v>39</v>
      </c>
      <c r="C42" s="3">
        <f t="shared" si="4"/>
        <v>0</v>
      </c>
      <c r="D42" s="2">
        <f t="shared" si="4"/>
        <v>0</v>
      </c>
      <c r="E42" s="2">
        <f t="shared" si="5"/>
        <v>0</v>
      </c>
      <c r="F42" s="9">
        <v>0</v>
      </c>
      <c r="G42" s="1">
        <v>0</v>
      </c>
      <c r="H42" s="9">
        <v>0</v>
      </c>
      <c r="I42" s="1">
        <v>0</v>
      </c>
      <c r="J42" s="9">
        <v>0</v>
      </c>
      <c r="K42" s="1">
        <v>0</v>
      </c>
      <c r="L42" s="9">
        <v>0</v>
      </c>
      <c r="M42" s="1">
        <v>0</v>
      </c>
      <c r="N42" s="9">
        <v>0</v>
      </c>
      <c r="O42" s="1">
        <v>0</v>
      </c>
      <c r="P42" s="9">
        <v>0</v>
      </c>
      <c r="Q42" s="1">
        <v>0</v>
      </c>
      <c r="R42" s="9">
        <v>0</v>
      </c>
      <c r="S42" s="1">
        <v>0</v>
      </c>
      <c r="T42" s="9">
        <v>0</v>
      </c>
      <c r="U42" s="1">
        <v>0</v>
      </c>
      <c r="V42" s="9">
        <v>0</v>
      </c>
      <c r="W42" s="1">
        <v>0</v>
      </c>
      <c r="X42" s="9">
        <v>0</v>
      </c>
      <c r="Y42" s="1">
        <v>0</v>
      </c>
      <c r="Z42" s="9">
        <v>0</v>
      </c>
      <c r="AA42" s="1">
        <v>0</v>
      </c>
      <c r="AB42" s="9">
        <v>0</v>
      </c>
      <c r="AC42" s="1">
        <v>0</v>
      </c>
    </row>
    <row r="43" spans="1:29">
      <c r="A43" s="1">
        <v>6861</v>
      </c>
      <c r="B43" s="1" t="s">
        <v>40</v>
      </c>
      <c r="C43" s="3">
        <f t="shared" si="4"/>
        <v>0</v>
      </c>
      <c r="D43" s="2">
        <f t="shared" si="4"/>
        <v>0</v>
      </c>
      <c r="E43" s="2">
        <f t="shared" si="5"/>
        <v>0</v>
      </c>
      <c r="F43" s="9">
        <v>0</v>
      </c>
      <c r="G43" s="1">
        <v>0</v>
      </c>
      <c r="H43" s="9">
        <v>0</v>
      </c>
      <c r="I43" s="1">
        <v>0</v>
      </c>
      <c r="J43" s="9">
        <v>0</v>
      </c>
      <c r="K43" s="1">
        <v>0</v>
      </c>
      <c r="L43" s="9">
        <v>0</v>
      </c>
      <c r="M43" s="1">
        <v>0</v>
      </c>
      <c r="N43" s="9">
        <v>0</v>
      </c>
      <c r="O43" s="1">
        <v>0</v>
      </c>
      <c r="P43" s="9">
        <v>0</v>
      </c>
      <c r="Q43" s="1">
        <v>0</v>
      </c>
      <c r="R43" s="9">
        <v>0</v>
      </c>
      <c r="S43" s="1">
        <v>0</v>
      </c>
      <c r="T43" s="9">
        <v>0</v>
      </c>
      <c r="U43" s="1">
        <v>0</v>
      </c>
      <c r="V43" s="9">
        <v>0</v>
      </c>
      <c r="W43" s="1">
        <v>0</v>
      </c>
      <c r="X43" s="9">
        <v>0</v>
      </c>
      <c r="Y43" s="1">
        <v>0</v>
      </c>
      <c r="Z43" s="9">
        <v>0</v>
      </c>
      <c r="AA43" s="1">
        <v>0</v>
      </c>
      <c r="AB43" s="9">
        <v>0</v>
      </c>
      <c r="AC43" s="1">
        <v>0</v>
      </c>
    </row>
    <row r="44" spans="1:29">
      <c r="A44" s="1">
        <v>6862</v>
      </c>
      <c r="B44" s="1" t="s">
        <v>41</v>
      </c>
      <c r="C44" s="3">
        <f t="shared" si="4"/>
        <v>5000</v>
      </c>
      <c r="D44" s="2">
        <f t="shared" si="4"/>
        <v>0</v>
      </c>
      <c r="E44" s="2">
        <f t="shared" si="5"/>
        <v>5000</v>
      </c>
      <c r="F44" s="9">
        <v>0</v>
      </c>
      <c r="G44" s="1">
        <v>0</v>
      </c>
      <c r="H44" s="9">
        <v>0</v>
      </c>
      <c r="I44" s="1">
        <v>0</v>
      </c>
      <c r="J44" s="9">
        <v>0</v>
      </c>
      <c r="K44" s="1">
        <v>0</v>
      </c>
      <c r="L44" s="9">
        <v>0</v>
      </c>
      <c r="M44" s="1">
        <v>0</v>
      </c>
      <c r="N44" s="9">
        <v>0</v>
      </c>
      <c r="O44" s="1">
        <v>0</v>
      </c>
      <c r="P44" s="9">
        <v>2500</v>
      </c>
      <c r="Q44" s="1">
        <v>0</v>
      </c>
      <c r="R44" s="9">
        <v>0</v>
      </c>
      <c r="S44" s="1">
        <v>0</v>
      </c>
      <c r="T44" s="9">
        <v>0</v>
      </c>
      <c r="U44" s="1">
        <v>0</v>
      </c>
      <c r="V44" s="9">
        <v>0</v>
      </c>
      <c r="W44" s="1">
        <v>0</v>
      </c>
      <c r="X44" s="9">
        <v>0</v>
      </c>
      <c r="Y44" s="1">
        <v>0</v>
      </c>
      <c r="Z44" s="9">
        <v>0</v>
      </c>
      <c r="AA44" s="1">
        <v>0</v>
      </c>
      <c r="AB44" s="9">
        <v>2500</v>
      </c>
      <c r="AC44" s="1">
        <v>0</v>
      </c>
    </row>
    <row r="45" spans="1:29">
      <c r="A45" s="1">
        <v>6901</v>
      </c>
      <c r="B45" s="1" t="s">
        <v>42</v>
      </c>
      <c r="C45" s="3">
        <f t="shared" si="4"/>
        <v>0</v>
      </c>
      <c r="D45" s="2">
        <f t="shared" si="4"/>
        <v>0</v>
      </c>
      <c r="E45" s="2">
        <f t="shared" si="5"/>
        <v>0</v>
      </c>
      <c r="F45" s="9">
        <v>0</v>
      </c>
      <c r="G45" s="1">
        <v>0</v>
      </c>
      <c r="H45" s="9">
        <v>0</v>
      </c>
      <c r="I45" s="1">
        <v>0</v>
      </c>
      <c r="J45" s="9">
        <v>0</v>
      </c>
      <c r="K45" s="1">
        <v>0</v>
      </c>
      <c r="L45" s="9">
        <v>0</v>
      </c>
      <c r="M45" s="1">
        <v>0</v>
      </c>
      <c r="N45" s="9">
        <v>0</v>
      </c>
      <c r="O45" s="1">
        <v>0</v>
      </c>
      <c r="P45" s="9">
        <v>0</v>
      </c>
      <c r="Q45" s="1">
        <v>0</v>
      </c>
      <c r="R45" s="9">
        <v>0</v>
      </c>
      <c r="S45" s="1">
        <v>0</v>
      </c>
      <c r="T45" s="9">
        <v>0</v>
      </c>
      <c r="U45" s="1">
        <v>0</v>
      </c>
      <c r="V45" s="9">
        <v>0</v>
      </c>
      <c r="W45" s="1">
        <v>0</v>
      </c>
      <c r="X45" s="9">
        <v>0</v>
      </c>
      <c r="Y45" s="1">
        <v>0</v>
      </c>
      <c r="Z45" s="9">
        <v>0</v>
      </c>
      <c r="AA45" s="1">
        <v>0</v>
      </c>
      <c r="AB45" s="9">
        <v>0</v>
      </c>
      <c r="AC45" s="1">
        <v>0</v>
      </c>
    </row>
    <row r="46" spans="1:29">
      <c r="A46" s="1">
        <v>6902</v>
      </c>
      <c r="B46" s="1" t="s">
        <v>43</v>
      </c>
      <c r="C46" s="3">
        <f t="shared" si="4"/>
        <v>0</v>
      </c>
      <c r="D46" s="2">
        <f t="shared" si="4"/>
        <v>0</v>
      </c>
      <c r="E46" s="2">
        <f t="shared" si="5"/>
        <v>0</v>
      </c>
      <c r="F46" s="9">
        <v>0</v>
      </c>
      <c r="G46" s="1">
        <v>0</v>
      </c>
      <c r="H46" s="9">
        <v>0</v>
      </c>
      <c r="I46" s="1">
        <v>0</v>
      </c>
      <c r="J46" s="9">
        <v>0</v>
      </c>
      <c r="K46" s="1">
        <v>0</v>
      </c>
      <c r="L46" s="9">
        <v>0</v>
      </c>
      <c r="M46" s="1">
        <v>0</v>
      </c>
      <c r="N46" s="9">
        <v>0</v>
      </c>
      <c r="O46" s="1">
        <v>0</v>
      </c>
      <c r="P46" s="9">
        <v>0</v>
      </c>
      <c r="Q46" s="1">
        <v>0</v>
      </c>
      <c r="R46" s="9">
        <v>0</v>
      </c>
      <c r="S46" s="1">
        <v>0</v>
      </c>
      <c r="T46" s="9">
        <v>0</v>
      </c>
      <c r="U46" s="1">
        <v>0</v>
      </c>
      <c r="V46" s="9">
        <v>0</v>
      </c>
      <c r="W46" s="1">
        <v>0</v>
      </c>
      <c r="X46" s="9">
        <v>0</v>
      </c>
      <c r="Y46" s="1">
        <v>0</v>
      </c>
      <c r="Z46" s="9">
        <v>0</v>
      </c>
      <c r="AA46" s="1">
        <v>0</v>
      </c>
      <c r="AB46" s="9">
        <v>0</v>
      </c>
      <c r="AC46" s="1">
        <v>0</v>
      </c>
    </row>
    <row r="47" spans="1:29">
      <c r="A47" s="1">
        <v>7320</v>
      </c>
      <c r="B47" s="1" t="s">
        <v>44</v>
      </c>
      <c r="C47" s="3">
        <f t="shared" si="4"/>
        <v>0</v>
      </c>
      <c r="D47" s="2">
        <f t="shared" si="4"/>
        <v>0</v>
      </c>
      <c r="E47" s="2">
        <f t="shared" si="5"/>
        <v>0</v>
      </c>
      <c r="F47" s="9">
        <v>0</v>
      </c>
      <c r="G47" s="1">
        <v>0</v>
      </c>
      <c r="H47" s="9">
        <v>0</v>
      </c>
      <c r="I47" s="1">
        <v>0</v>
      </c>
      <c r="J47" s="9">
        <v>0</v>
      </c>
      <c r="K47" s="1">
        <v>0</v>
      </c>
      <c r="L47" s="9">
        <v>0</v>
      </c>
      <c r="M47" s="1">
        <v>0</v>
      </c>
      <c r="N47" s="9">
        <v>0</v>
      </c>
      <c r="O47" s="1">
        <v>0</v>
      </c>
      <c r="P47" s="9">
        <v>0</v>
      </c>
      <c r="Q47" s="1">
        <v>0</v>
      </c>
      <c r="R47" s="9">
        <v>0</v>
      </c>
      <c r="S47" s="1">
        <v>0</v>
      </c>
      <c r="T47" s="9">
        <v>0</v>
      </c>
      <c r="U47" s="1">
        <v>0</v>
      </c>
      <c r="V47" s="9">
        <v>0</v>
      </c>
      <c r="W47" s="1">
        <v>0</v>
      </c>
      <c r="X47" s="9">
        <v>0</v>
      </c>
      <c r="Y47" s="1">
        <v>0</v>
      </c>
      <c r="Z47" s="9">
        <v>0</v>
      </c>
      <c r="AA47" s="1">
        <v>0</v>
      </c>
      <c r="AB47" s="9">
        <v>0</v>
      </c>
      <c r="AC47" s="1">
        <v>0</v>
      </c>
    </row>
    <row r="48" spans="1:29">
      <c r="A48" s="1">
        <v>7420</v>
      </c>
      <c r="B48" s="1" t="s">
        <v>45</v>
      </c>
      <c r="C48" s="3">
        <f t="shared" si="4"/>
        <v>0</v>
      </c>
      <c r="D48" s="2">
        <f t="shared" si="4"/>
        <v>0</v>
      </c>
      <c r="E48" s="2">
        <f t="shared" si="5"/>
        <v>0</v>
      </c>
      <c r="F48" s="9">
        <v>0</v>
      </c>
      <c r="G48" s="1">
        <v>0</v>
      </c>
      <c r="H48" s="9">
        <v>0</v>
      </c>
      <c r="I48" s="1">
        <v>0</v>
      </c>
      <c r="J48" s="9">
        <v>0</v>
      </c>
      <c r="K48" s="1">
        <v>0</v>
      </c>
      <c r="L48" s="9">
        <v>0</v>
      </c>
      <c r="M48" s="1">
        <v>0</v>
      </c>
      <c r="N48" s="9">
        <v>0</v>
      </c>
      <c r="O48" s="1">
        <v>0</v>
      </c>
      <c r="P48" s="9">
        <v>0</v>
      </c>
      <c r="Q48" s="1">
        <v>0</v>
      </c>
      <c r="R48" s="9">
        <v>0</v>
      </c>
      <c r="S48" s="1">
        <v>0</v>
      </c>
      <c r="T48" s="9">
        <v>0</v>
      </c>
      <c r="U48" s="1">
        <v>0</v>
      </c>
      <c r="V48" s="9">
        <v>0</v>
      </c>
      <c r="W48" s="1">
        <v>0</v>
      </c>
      <c r="X48" s="9">
        <v>0</v>
      </c>
      <c r="Y48" s="1">
        <v>0</v>
      </c>
      <c r="Z48" s="9">
        <v>0</v>
      </c>
      <c r="AA48" s="1">
        <v>0</v>
      </c>
      <c r="AB48" s="9">
        <v>0</v>
      </c>
      <c r="AC48" s="1">
        <v>0</v>
      </c>
    </row>
    <row r="49" spans="1:29">
      <c r="A49" s="1">
        <v>7500</v>
      </c>
      <c r="B49" s="1" t="s">
        <v>46</v>
      </c>
      <c r="C49" s="3">
        <f t="shared" si="4"/>
        <v>0</v>
      </c>
      <c r="D49" s="2">
        <f t="shared" si="4"/>
        <v>0</v>
      </c>
      <c r="E49" s="2">
        <f t="shared" si="5"/>
        <v>0</v>
      </c>
      <c r="F49" s="9">
        <v>0</v>
      </c>
      <c r="G49" s="1">
        <v>0</v>
      </c>
      <c r="H49" s="9">
        <v>0</v>
      </c>
      <c r="I49" s="1">
        <v>0</v>
      </c>
      <c r="J49" s="9">
        <v>0</v>
      </c>
      <c r="K49" s="1">
        <v>0</v>
      </c>
      <c r="L49" s="9">
        <v>0</v>
      </c>
      <c r="M49" s="1">
        <v>0</v>
      </c>
      <c r="N49" s="9">
        <v>0</v>
      </c>
      <c r="O49" s="1">
        <v>0</v>
      </c>
      <c r="P49" s="9">
        <v>0</v>
      </c>
      <c r="Q49" s="1">
        <v>0</v>
      </c>
      <c r="R49" s="9">
        <v>0</v>
      </c>
      <c r="S49" s="1">
        <v>0</v>
      </c>
      <c r="T49" s="9">
        <v>0</v>
      </c>
      <c r="U49" s="1">
        <v>0</v>
      </c>
      <c r="V49" s="9">
        <v>0</v>
      </c>
      <c r="W49" s="1">
        <v>0</v>
      </c>
      <c r="X49" s="9">
        <v>0</v>
      </c>
      <c r="Y49" s="1">
        <v>0</v>
      </c>
      <c r="Z49" s="9">
        <v>0</v>
      </c>
      <c r="AA49" s="1">
        <v>0</v>
      </c>
      <c r="AB49" s="9">
        <v>0</v>
      </c>
      <c r="AC49" s="1">
        <v>0</v>
      </c>
    </row>
    <row r="50" spans="1:29">
      <c r="A50" s="1">
        <v>7720</v>
      </c>
      <c r="B50" s="1" t="s">
        <v>47</v>
      </c>
      <c r="C50" s="3">
        <f t="shared" si="4"/>
        <v>0</v>
      </c>
      <c r="D50" s="2">
        <f t="shared" si="4"/>
        <v>0</v>
      </c>
      <c r="E50" s="2">
        <f t="shared" si="5"/>
        <v>0</v>
      </c>
      <c r="F50" s="9">
        <v>0</v>
      </c>
      <c r="G50" s="1">
        <v>0</v>
      </c>
      <c r="H50" s="9">
        <v>0</v>
      </c>
      <c r="I50" s="1">
        <v>0</v>
      </c>
      <c r="J50" s="9">
        <v>0</v>
      </c>
      <c r="K50" s="1">
        <v>0</v>
      </c>
      <c r="L50" s="9">
        <v>0</v>
      </c>
      <c r="M50" s="1">
        <v>0</v>
      </c>
      <c r="N50" s="9">
        <v>0</v>
      </c>
      <c r="O50" s="1">
        <v>0</v>
      </c>
      <c r="P50" s="9">
        <v>0</v>
      </c>
      <c r="Q50" s="1">
        <v>0</v>
      </c>
      <c r="R50" s="9">
        <v>0</v>
      </c>
      <c r="S50" s="1">
        <v>0</v>
      </c>
      <c r="T50" s="9">
        <v>0</v>
      </c>
      <c r="U50" s="1">
        <v>0</v>
      </c>
      <c r="V50" s="9">
        <v>0</v>
      </c>
      <c r="W50" s="1">
        <v>0</v>
      </c>
      <c r="X50" s="9">
        <v>0</v>
      </c>
      <c r="Y50" s="1">
        <v>0</v>
      </c>
      <c r="Z50" s="9">
        <v>0</v>
      </c>
      <c r="AA50" s="1">
        <v>0</v>
      </c>
      <c r="AB50" s="9">
        <v>0</v>
      </c>
      <c r="AC50" s="1">
        <v>0</v>
      </c>
    </row>
    <row r="51" spans="1:29">
      <c r="A51" s="1">
        <v>7770</v>
      </c>
      <c r="B51" s="1" t="s">
        <v>48</v>
      </c>
      <c r="C51" s="3">
        <f t="shared" si="4"/>
        <v>0</v>
      </c>
      <c r="D51" s="2">
        <f t="shared" si="4"/>
        <v>0</v>
      </c>
      <c r="E51" s="2">
        <f t="shared" si="5"/>
        <v>0</v>
      </c>
      <c r="F51" s="9">
        <v>0</v>
      </c>
      <c r="G51" s="1">
        <v>0</v>
      </c>
      <c r="H51" s="9">
        <v>0</v>
      </c>
      <c r="I51" s="1">
        <v>0</v>
      </c>
      <c r="J51" s="9">
        <v>0</v>
      </c>
      <c r="K51" s="1">
        <v>0</v>
      </c>
      <c r="L51" s="9">
        <v>0</v>
      </c>
      <c r="M51" s="1">
        <v>0</v>
      </c>
      <c r="N51" s="9">
        <v>0</v>
      </c>
      <c r="O51" s="1">
        <v>0</v>
      </c>
      <c r="P51" s="9">
        <v>0</v>
      </c>
      <c r="Q51" s="1">
        <v>0</v>
      </c>
      <c r="R51" s="9">
        <v>0</v>
      </c>
      <c r="S51" s="1">
        <v>0</v>
      </c>
      <c r="T51" s="9">
        <v>0</v>
      </c>
      <c r="U51" s="1">
        <v>0</v>
      </c>
      <c r="V51" s="9">
        <v>0</v>
      </c>
      <c r="W51" s="1">
        <v>0</v>
      </c>
      <c r="X51" s="9">
        <v>0</v>
      </c>
      <c r="Y51" s="1">
        <v>0</v>
      </c>
      <c r="Z51" s="9">
        <v>0</v>
      </c>
      <c r="AA51" s="1">
        <v>0</v>
      </c>
      <c r="AB51" s="9">
        <v>0</v>
      </c>
      <c r="AC51" s="1">
        <v>0</v>
      </c>
    </row>
    <row r="52" spans="1:29">
      <c r="A52" s="1">
        <v>7771</v>
      </c>
      <c r="B52" s="1" t="s">
        <v>49</v>
      </c>
      <c r="C52" s="3">
        <f t="shared" si="4"/>
        <v>0</v>
      </c>
      <c r="D52" s="2">
        <f t="shared" si="4"/>
        <v>0</v>
      </c>
      <c r="E52" s="2">
        <f t="shared" si="5"/>
        <v>0</v>
      </c>
      <c r="F52" s="9">
        <v>0</v>
      </c>
      <c r="G52" s="1">
        <v>0</v>
      </c>
      <c r="H52" s="9">
        <v>0</v>
      </c>
      <c r="I52" s="1">
        <v>0</v>
      </c>
      <c r="J52" s="9">
        <v>0</v>
      </c>
      <c r="K52" s="1">
        <v>0</v>
      </c>
      <c r="L52" s="9">
        <v>0</v>
      </c>
      <c r="M52" s="1">
        <v>0</v>
      </c>
      <c r="N52" s="9">
        <v>0</v>
      </c>
      <c r="O52" s="1">
        <v>0</v>
      </c>
      <c r="P52" s="9">
        <v>0</v>
      </c>
      <c r="Q52" s="1">
        <v>0</v>
      </c>
      <c r="R52" s="9">
        <v>0</v>
      </c>
      <c r="S52" s="1">
        <v>0</v>
      </c>
      <c r="T52" s="9">
        <v>0</v>
      </c>
      <c r="U52" s="1">
        <v>0</v>
      </c>
      <c r="V52" s="9">
        <v>0</v>
      </c>
      <c r="W52" s="1">
        <v>0</v>
      </c>
      <c r="X52" s="9">
        <v>0</v>
      </c>
      <c r="Y52" s="1">
        <v>0</v>
      </c>
      <c r="Z52" s="9">
        <v>0</v>
      </c>
      <c r="AA52" s="1">
        <v>0</v>
      </c>
      <c r="AB52" s="9">
        <v>0</v>
      </c>
      <c r="AC52" s="1">
        <v>0</v>
      </c>
    </row>
    <row r="53" spans="1:29">
      <c r="A53" s="1">
        <v>7790</v>
      </c>
      <c r="B53" s="1" t="s">
        <v>50</v>
      </c>
      <c r="C53" s="3">
        <f t="shared" si="4"/>
        <v>0</v>
      </c>
      <c r="D53" s="2">
        <f t="shared" si="4"/>
        <v>0</v>
      </c>
      <c r="E53" s="2">
        <f t="shared" si="5"/>
        <v>0</v>
      </c>
      <c r="F53" s="9">
        <v>0</v>
      </c>
      <c r="G53" s="1">
        <v>0</v>
      </c>
      <c r="H53" s="9">
        <v>0</v>
      </c>
      <c r="I53" s="1">
        <v>0</v>
      </c>
      <c r="J53" s="9">
        <v>0</v>
      </c>
      <c r="K53" s="1">
        <v>0</v>
      </c>
      <c r="L53" s="9">
        <v>0</v>
      </c>
      <c r="M53" s="1">
        <v>0</v>
      </c>
      <c r="N53" s="9">
        <v>0</v>
      </c>
      <c r="O53" s="1">
        <v>0</v>
      </c>
      <c r="P53" s="9">
        <v>0</v>
      </c>
      <c r="Q53" s="1">
        <v>0</v>
      </c>
      <c r="R53" s="9">
        <v>0</v>
      </c>
      <c r="S53" s="1">
        <v>0</v>
      </c>
      <c r="T53" s="9">
        <v>0</v>
      </c>
      <c r="U53" s="1">
        <v>0</v>
      </c>
      <c r="V53" s="9">
        <v>0</v>
      </c>
      <c r="W53" s="1">
        <v>0</v>
      </c>
      <c r="X53" s="9">
        <v>0</v>
      </c>
      <c r="Y53" s="1">
        <v>0</v>
      </c>
      <c r="Z53" s="9">
        <v>0</v>
      </c>
      <c r="AA53" s="1">
        <v>0</v>
      </c>
      <c r="AB53" s="9">
        <v>0</v>
      </c>
      <c r="AC53" s="1">
        <v>0</v>
      </c>
    </row>
    <row r="54" spans="1:29">
      <c r="A54" s="1">
        <v>7793</v>
      </c>
      <c r="B54" s="1" t="s">
        <v>51</v>
      </c>
      <c r="C54" s="3">
        <f t="shared" si="4"/>
        <v>0</v>
      </c>
      <c r="D54" s="2">
        <f t="shared" si="4"/>
        <v>0</v>
      </c>
      <c r="E54" s="2">
        <f t="shared" si="5"/>
        <v>0</v>
      </c>
      <c r="F54" s="9">
        <v>0</v>
      </c>
      <c r="G54" s="1">
        <v>0</v>
      </c>
      <c r="H54" s="9">
        <v>0</v>
      </c>
      <c r="I54" s="1">
        <v>0</v>
      </c>
      <c r="J54" s="9">
        <v>0</v>
      </c>
      <c r="K54" s="1">
        <v>0</v>
      </c>
      <c r="L54" s="9">
        <v>0</v>
      </c>
      <c r="M54" s="1">
        <v>0</v>
      </c>
      <c r="N54" s="9">
        <v>0</v>
      </c>
      <c r="O54" s="1">
        <v>0</v>
      </c>
      <c r="P54" s="9">
        <v>0</v>
      </c>
      <c r="Q54" s="1">
        <v>0</v>
      </c>
      <c r="R54" s="9">
        <v>0</v>
      </c>
      <c r="S54" s="1">
        <v>0</v>
      </c>
      <c r="T54" s="9">
        <v>0</v>
      </c>
      <c r="U54" s="1">
        <v>0</v>
      </c>
      <c r="V54" s="9">
        <v>0</v>
      </c>
      <c r="W54" s="1">
        <v>0</v>
      </c>
      <c r="X54" s="9">
        <v>0</v>
      </c>
      <c r="Y54" s="1">
        <v>0</v>
      </c>
      <c r="Z54" s="9">
        <v>0</v>
      </c>
      <c r="AA54" s="1">
        <v>0</v>
      </c>
      <c r="AB54" s="9">
        <v>0</v>
      </c>
      <c r="AC54" s="1">
        <v>0</v>
      </c>
    </row>
    <row r="55" spans="1:29">
      <c r="A55" s="1">
        <v>8050</v>
      </c>
      <c r="B55" s="1" t="s">
        <v>52</v>
      </c>
      <c r="C55" s="3">
        <f t="shared" si="4"/>
        <v>0</v>
      </c>
      <c r="D55" s="2">
        <f t="shared" si="4"/>
        <v>0</v>
      </c>
      <c r="E55" s="2">
        <f t="shared" si="5"/>
        <v>0</v>
      </c>
      <c r="F55" s="9">
        <v>0</v>
      </c>
      <c r="G55" s="1">
        <v>0</v>
      </c>
      <c r="H55" s="9">
        <v>0</v>
      </c>
      <c r="I55" s="1">
        <v>0</v>
      </c>
      <c r="J55" s="9">
        <v>0</v>
      </c>
      <c r="K55" s="1">
        <v>0</v>
      </c>
      <c r="L55" s="9">
        <v>0</v>
      </c>
      <c r="M55" s="1">
        <v>0</v>
      </c>
      <c r="N55" s="9">
        <v>0</v>
      </c>
      <c r="O55" s="1">
        <v>0</v>
      </c>
      <c r="P55" s="9">
        <v>0</v>
      </c>
      <c r="Q55" s="1">
        <v>0</v>
      </c>
      <c r="R55" s="9">
        <v>0</v>
      </c>
      <c r="S55" s="1">
        <v>0</v>
      </c>
      <c r="T55" s="9">
        <v>0</v>
      </c>
      <c r="U55" s="1">
        <v>0</v>
      </c>
      <c r="V55" s="9">
        <v>0</v>
      </c>
      <c r="W55" s="1">
        <v>0</v>
      </c>
      <c r="X55" s="9">
        <v>0</v>
      </c>
      <c r="Y55" s="1">
        <v>0</v>
      </c>
      <c r="Z55" s="9">
        <v>0</v>
      </c>
      <c r="AA55" s="1">
        <v>0</v>
      </c>
      <c r="AB55" s="9">
        <v>0</v>
      </c>
      <c r="AC55" s="1">
        <v>0</v>
      </c>
    </row>
    <row r="56" spans="1:29">
      <c r="A56" s="1">
        <v>8150</v>
      </c>
      <c r="B56" s="1" t="s">
        <v>53</v>
      </c>
      <c r="C56" s="3">
        <f t="shared" si="4"/>
        <v>0</v>
      </c>
      <c r="D56" s="2">
        <f t="shared" si="4"/>
        <v>0</v>
      </c>
      <c r="E56" s="2">
        <f t="shared" si="5"/>
        <v>0</v>
      </c>
      <c r="F56" s="9">
        <v>0</v>
      </c>
      <c r="G56" s="1">
        <v>0</v>
      </c>
      <c r="H56" s="9">
        <v>0</v>
      </c>
      <c r="I56" s="1">
        <v>0</v>
      </c>
      <c r="J56" s="9">
        <v>0</v>
      </c>
      <c r="K56" s="1">
        <v>0</v>
      </c>
      <c r="L56" s="9">
        <v>0</v>
      </c>
      <c r="M56" s="1">
        <v>0</v>
      </c>
      <c r="N56" s="9">
        <v>0</v>
      </c>
      <c r="O56" s="1">
        <v>0</v>
      </c>
      <c r="P56" s="9">
        <v>0</v>
      </c>
      <c r="Q56" s="1">
        <v>0</v>
      </c>
      <c r="R56" s="9">
        <v>0</v>
      </c>
      <c r="S56" s="1">
        <v>0</v>
      </c>
      <c r="T56" s="9">
        <v>0</v>
      </c>
      <c r="U56" s="1">
        <v>0</v>
      </c>
      <c r="V56" s="9">
        <v>0</v>
      </c>
      <c r="W56" s="1">
        <v>0</v>
      </c>
      <c r="X56" s="9">
        <v>0</v>
      </c>
      <c r="Y56" s="1">
        <v>0</v>
      </c>
      <c r="Z56" s="9">
        <v>0</v>
      </c>
      <c r="AA56" s="1">
        <v>0</v>
      </c>
      <c r="AB56" s="9">
        <v>0</v>
      </c>
      <c r="AC56" s="1">
        <v>0</v>
      </c>
    </row>
    <row r="57" spans="1:29">
      <c r="A57" s="1">
        <v>8960</v>
      </c>
      <c r="B57" s="1" t="s">
        <v>54</v>
      </c>
      <c r="C57" s="3">
        <f t="shared" si="4"/>
        <v>0</v>
      </c>
      <c r="D57" s="2">
        <f t="shared" si="4"/>
        <v>0</v>
      </c>
      <c r="E57" s="2">
        <f t="shared" si="5"/>
        <v>0</v>
      </c>
      <c r="F57" s="9">
        <v>0</v>
      </c>
      <c r="G57" s="1">
        <v>0</v>
      </c>
      <c r="H57" s="9">
        <v>0</v>
      </c>
      <c r="I57" s="1">
        <v>0</v>
      </c>
      <c r="J57" s="9">
        <v>0</v>
      </c>
      <c r="K57" s="1">
        <v>0</v>
      </c>
      <c r="L57" s="9">
        <v>0</v>
      </c>
      <c r="M57" s="1">
        <v>0</v>
      </c>
      <c r="N57" s="9">
        <v>0</v>
      </c>
      <c r="O57" s="1">
        <v>0</v>
      </c>
      <c r="P57" s="9">
        <v>0</v>
      </c>
      <c r="Q57" s="1">
        <v>0</v>
      </c>
      <c r="R57" s="9">
        <v>0</v>
      </c>
      <c r="S57" s="1">
        <v>0</v>
      </c>
      <c r="T57" s="9">
        <v>0</v>
      </c>
      <c r="U57" s="1">
        <v>0</v>
      </c>
      <c r="V57" s="9">
        <v>0</v>
      </c>
      <c r="W57" s="1">
        <v>0</v>
      </c>
      <c r="X57" s="9">
        <v>0</v>
      </c>
      <c r="Y57" s="1">
        <v>0</v>
      </c>
      <c r="Z57" s="9">
        <v>0</v>
      </c>
      <c r="AA57" s="1">
        <v>0</v>
      </c>
      <c r="AB57" s="9">
        <v>0</v>
      </c>
      <c r="AC57" s="1">
        <v>0</v>
      </c>
    </row>
    <row r="58" spans="1:29">
      <c r="A58" s="1">
        <v>8990</v>
      </c>
      <c r="B58" s="1" t="s">
        <v>55</v>
      </c>
      <c r="C58" s="3">
        <f t="shared" si="4"/>
        <v>0</v>
      </c>
      <c r="D58" s="2">
        <f t="shared" si="4"/>
        <v>0</v>
      </c>
      <c r="E58" s="2">
        <f t="shared" si="5"/>
        <v>0</v>
      </c>
      <c r="F58" s="9">
        <v>0</v>
      </c>
      <c r="G58" s="1">
        <v>0</v>
      </c>
      <c r="H58" s="9">
        <v>0</v>
      </c>
      <c r="I58" s="1">
        <v>0</v>
      </c>
      <c r="J58" s="9">
        <v>0</v>
      </c>
      <c r="K58" s="1">
        <v>0</v>
      </c>
      <c r="L58" s="9">
        <v>0</v>
      </c>
      <c r="M58" s="1">
        <v>0</v>
      </c>
      <c r="N58" s="9">
        <v>0</v>
      </c>
      <c r="O58" s="1">
        <v>0</v>
      </c>
      <c r="P58" s="9">
        <v>0</v>
      </c>
      <c r="Q58" s="1">
        <v>0</v>
      </c>
      <c r="R58" s="9">
        <v>0</v>
      </c>
      <c r="S58" s="1">
        <v>0</v>
      </c>
      <c r="T58" s="9">
        <v>0</v>
      </c>
      <c r="U58" s="1">
        <v>0</v>
      </c>
      <c r="V58" s="9">
        <v>0</v>
      </c>
      <c r="W58" s="1">
        <v>0</v>
      </c>
      <c r="X58" s="9">
        <v>0</v>
      </c>
      <c r="Y58" s="1">
        <v>0</v>
      </c>
      <c r="Z58" s="9">
        <v>0</v>
      </c>
      <c r="AA58" s="1">
        <v>0</v>
      </c>
      <c r="AB58" s="9">
        <v>0</v>
      </c>
      <c r="AC58" s="1">
        <v>0</v>
      </c>
    </row>
    <row r="59" spans="1:29" s="6" customFormat="1">
      <c r="A59" s="4" t="s">
        <v>56</v>
      </c>
      <c r="B59" s="4"/>
      <c r="C59" s="5">
        <f>SUM(C18:C58)</f>
        <v>96410</v>
      </c>
      <c r="D59" s="5">
        <f>SUM(D18:D58)</f>
        <v>0</v>
      </c>
      <c r="E59" s="5">
        <f t="shared" si="5"/>
        <v>96410</v>
      </c>
      <c r="F59" s="8">
        <f>SUM(F18:F58)</f>
        <v>0</v>
      </c>
      <c r="G59" s="4">
        <f t="shared" ref="G59:AC59" si="6">SUM(G18:G58)</f>
        <v>0</v>
      </c>
      <c r="H59" s="8">
        <f t="shared" si="6"/>
        <v>1500</v>
      </c>
      <c r="I59" s="4">
        <f t="shared" si="6"/>
        <v>0</v>
      </c>
      <c r="J59" s="8">
        <f t="shared" si="6"/>
        <v>11500</v>
      </c>
      <c r="K59" s="4">
        <f t="shared" si="6"/>
        <v>0</v>
      </c>
      <c r="L59" s="8">
        <f t="shared" si="6"/>
        <v>17500</v>
      </c>
      <c r="M59" s="4">
        <f t="shared" si="6"/>
        <v>0</v>
      </c>
      <c r="N59" s="8">
        <f t="shared" si="6"/>
        <v>14205</v>
      </c>
      <c r="O59" s="4">
        <f t="shared" si="6"/>
        <v>0</v>
      </c>
      <c r="P59" s="8">
        <f t="shared" si="6"/>
        <v>5000</v>
      </c>
      <c r="Q59" s="4">
        <f t="shared" si="6"/>
        <v>0</v>
      </c>
      <c r="R59" s="8">
        <f t="shared" si="6"/>
        <v>0</v>
      </c>
      <c r="S59" s="4">
        <f t="shared" si="6"/>
        <v>0</v>
      </c>
      <c r="T59" s="8">
        <f t="shared" si="6"/>
        <v>7500</v>
      </c>
      <c r="U59" s="4">
        <f t="shared" si="6"/>
        <v>0</v>
      </c>
      <c r="V59" s="8">
        <f t="shared" si="6"/>
        <v>13500</v>
      </c>
      <c r="W59" s="4">
        <f t="shared" si="6"/>
        <v>0</v>
      </c>
      <c r="X59" s="8">
        <f t="shared" si="6"/>
        <v>17500</v>
      </c>
      <c r="Y59" s="4">
        <f t="shared" si="6"/>
        <v>0</v>
      </c>
      <c r="Z59" s="8">
        <f t="shared" si="6"/>
        <v>3205</v>
      </c>
      <c r="AA59" s="4">
        <f t="shared" si="6"/>
        <v>0</v>
      </c>
      <c r="AB59" s="8">
        <f t="shared" si="6"/>
        <v>5000</v>
      </c>
      <c r="AC59" s="4">
        <f t="shared" si="6"/>
        <v>0</v>
      </c>
    </row>
    <row r="60" spans="1:29" s="31" customForma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</row>
    <row r="61" spans="1:29" s="6" customFormat="1">
      <c r="A61" s="4" t="s">
        <v>57</v>
      </c>
      <c r="B61" s="4"/>
      <c r="C61" s="5">
        <f t="shared" ref="C61" si="7">C15-C59</f>
        <v>9840</v>
      </c>
      <c r="D61" s="5">
        <f>D15-D59</f>
        <v>0</v>
      </c>
      <c r="E61" s="7">
        <f>E15-E59</f>
        <v>9840</v>
      </c>
      <c r="F61" s="8">
        <f>F15-F59</f>
        <v>0</v>
      </c>
      <c r="G61" s="4">
        <f>G15-G59</f>
        <v>0</v>
      </c>
      <c r="H61" s="8">
        <f t="shared" ref="H61:AC61" si="8">H15-H59</f>
        <v>-1500</v>
      </c>
      <c r="I61" s="4">
        <f t="shared" si="8"/>
        <v>0</v>
      </c>
      <c r="J61" s="8">
        <f t="shared" si="8"/>
        <v>-11500</v>
      </c>
      <c r="K61" s="4">
        <f t="shared" si="8"/>
        <v>0</v>
      </c>
      <c r="L61" s="8">
        <f t="shared" si="8"/>
        <v>-7500</v>
      </c>
      <c r="M61" s="4">
        <f t="shared" si="8"/>
        <v>0</v>
      </c>
      <c r="N61" s="8">
        <f t="shared" si="8"/>
        <v>10795</v>
      </c>
      <c r="O61" s="4">
        <f t="shared" si="8"/>
        <v>0</v>
      </c>
      <c r="P61" s="8">
        <f t="shared" si="8"/>
        <v>-5000</v>
      </c>
      <c r="Q61" s="4">
        <f t="shared" si="8"/>
        <v>0</v>
      </c>
      <c r="R61" s="8">
        <f t="shared" si="8"/>
        <v>0</v>
      </c>
      <c r="S61" s="4">
        <f t="shared" si="8"/>
        <v>0</v>
      </c>
      <c r="T61" s="8">
        <f t="shared" si="8"/>
        <v>-7500</v>
      </c>
      <c r="U61" s="4">
        <f t="shared" si="8"/>
        <v>0</v>
      </c>
      <c r="V61" s="8">
        <f t="shared" si="8"/>
        <v>11500</v>
      </c>
      <c r="W61" s="4">
        <f t="shared" si="8"/>
        <v>0</v>
      </c>
      <c r="X61" s="8">
        <f t="shared" si="8"/>
        <v>-7500</v>
      </c>
      <c r="Y61" s="4">
        <f t="shared" si="8"/>
        <v>0</v>
      </c>
      <c r="Z61" s="8">
        <f t="shared" si="8"/>
        <v>3045</v>
      </c>
      <c r="AA61" s="4">
        <f t="shared" si="8"/>
        <v>0</v>
      </c>
      <c r="AB61" s="8">
        <f t="shared" si="8"/>
        <v>25000</v>
      </c>
      <c r="AC61" s="4">
        <f t="shared" si="8"/>
        <v>0</v>
      </c>
    </row>
  </sheetData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1"/>
  <sheetViews>
    <sheetView topLeftCell="A37" workbookViewId="0">
      <pane xSplit="5" topLeftCell="V1" activePane="topRight" state="frozen"/>
      <selection activeCell="E38" sqref="E38"/>
      <selection pane="topRight" activeCell="E4" sqref="E4"/>
    </sheetView>
  </sheetViews>
  <sheetFormatPr baseColWidth="10" defaultRowHeight="15" x14ac:dyDescent="0"/>
  <cols>
    <col min="2" max="2" width="46" bestFit="1" customWidth="1"/>
    <col min="3" max="3" width="12.5" bestFit="1" customWidth="1"/>
    <col min="4" max="4" width="13.5" bestFit="1" customWidth="1"/>
    <col min="6" max="6" width="13.6640625" bestFit="1" customWidth="1"/>
    <col min="7" max="7" width="14.6640625" bestFit="1" customWidth="1"/>
    <col min="8" max="8" width="14.5" bestFit="1" customWidth="1"/>
    <col min="9" max="9" width="15.5" bestFit="1" customWidth="1"/>
    <col min="10" max="10" width="12.5" bestFit="1" customWidth="1"/>
    <col min="11" max="11" width="13.5" bestFit="1" customWidth="1"/>
    <col min="12" max="12" width="12.1640625" bestFit="1" customWidth="1"/>
    <col min="13" max="13" width="13.1640625" bestFit="1" customWidth="1"/>
    <col min="19" max="19" width="11.83203125" bestFit="1" customWidth="1"/>
    <col min="20" max="20" width="14" bestFit="1" customWidth="1"/>
    <col min="21" max="21" width="15" bestFit="1" customWidth="1"/>
    <col min="22" max="22" width="17.33203125" bestFit="1" customWidth="1"/>
    <col min="23" max="23" width="18.33203125" bestFit="1" customWidth="1"/>
    <col min="24" max="24" width="14.83203125" bestFit="1" customWidth="1"/>
    <col min="25" max="25" width="15.83203125" bestFit="1" customWidth="1"/>
    <col min="26" max="26" width="16.83203125" bestFit="1" customWidth="1"/>
    <col min="27" max="27" width="17.83203125" bestFit="1" customWidth="1"/>
    <col min="28" max="28" width="16.6640625" bestFit="1" customWidth="1"/>
    <col min="29" max="29" width="17.6640625" bestFit="1" customWidth="1"/>
  </cols>
  <sheetData>
    <row r="1" spans="1:29" s="6" customFormat="1">
      <c r="A1" s="6" t="s">
        <v>0</v>
      </c>
    </row>
    <row r="2" spans="1:29" s="6" customFormat="1">
      <c r="A2" s="4" t="s">
        <v>1</v>
      </c>
      <c r="B2" s="4" t="s">
        <v>2</v>
      </c>
      <c r="C2" s="5" t="s">
        <v>58</v>
      </c>
      <c r="D2" s="5" t="s">
        <v>59</v>
      </c>
      <c r="E2" s="5" t="s">
        <v>60</v>
      </c>
      <c r="F2" s="8" t="s">
        <v>61</v>
      </c>
      <c r="G2" s="4" t="s">
        <v>62</v>
      </c>
      <c r="H2" s="8" t="s">
        <v>63</v>
      </c>
      <c r="I2" s="4" t="s">
        <v>64</v>
      </c>
      <c r="J2" s="8" t="s">
        <v>65</v>
      </c>
      <c r="K2" s="4" t="s">
        <v>66</v>
      </c>
      <c r="L2" s="8" t="s">
        <v>67</v>
      </c>
      <c r="M2" s="4" t="s">
        <v>68</v>
      </c>
      <c r="N2" s="8" t="s">
        <v>69</v>
      </c>
      <c r="O2" s="4" t="s">
        <v>70</v>
      </c>
      <c r="P2" s="8" t="s">
        <v>71</v>
      </c>
      <c r="Q2" s="4" t="s">
        <v>72</v>
      </c>
      <c r="R2" s="8" t="s">
        <v>73</v>
      </c>
      <c r="S2" s="4" t="s">
        <v>74</v>
      </c>
      <c r="T2" s="8" t="s">
        <v>75</v>
      </c>
      <c r="U2" s="4" t="s">
        <v>76</v>
      </c>
      <c r="V2" s="8" t="s">
        <v>77</v>
      </c>
      <c r="W2" s="4" t="s">
        <v>78</v>
      </c>
      <c r="X2" s="8" t="s">
        <v>79</v>
      </c>
      <c r="Y2" s="4" t="s">
        <v>80</v>
      </c>
      <c r="Z2" s="8" t="s">
        <v>81</v>
      </c>
      <c r="AA2" s="4" t="s">
        <v>82</v>
      </c>
      <c r="AB2" s="8" t="s">
        <v>83</v>
      </c>
      <c r="AC2" s="4" t="s">
        <v>84</v>
      </c>
    </row>
    <row r="3" spans="1:29">
      <c r="A3" s="1">
        <v>3000</v>
      </c>
      <c r="B3" s="1" t="s">
        <v>3</v>
      </c>
      <c r="C3" s="3">
        <f>F3+H3+J3+L3+N3+P3+R3+T3+V3+X3+Z3+AB3</f>
        <v>0</v>
      </c>
      <c r="D3" s="2">
        <f>G3+I3+K3+M3+O3+Q3+S3+U3+W3+Y3+AA3+AC3</f>
        <v>0</v>
      </c>
      <c r="E3" s="3">
        <f>C3-D3</f>
        <v>0</v>
      </c>
      <c r="F3" s="9">
        <v>0</v>
      </c>
      <c r="G3" s="1">
        <v>0</v>
      </c>
      <c r="H3" s="9">
        <v>0</v>
      </c>
      <c r="I3" s="1">
        <v>0</v>
      </c>
      <c r="J3" s="9">
        <v>0</v>
      </c>
      <c r="K3" s="1">
        <v>0</v>
      </c>
      <c r="L3" s="9">
        <v>0</v>
      </c>
      <c r="M3" s="1">
        <v>0</v>
      </c>
      <c r="N3" s="9">
        <v>0</v>
      </c>
      <c r="O3" s="1">
        <v>0</v>
      </c>
      <c r="P3" s="9">
        <v>0</v>
      </c>
      <c r="Q3" s="1">
        <v>0</v>
      </c>
      <c r="R3" s="9">
        <v>0</v>
      </c>
      <c r="S3" s="1">
        <v>0</v>
      </c>
      <c r="T3" s="9">
        <v>0</v>
      </c>
      <c r="U3" s="1">
        <v>0</v>
      </c>
      <c r="V3" s="9">
        <v>0</v>
      </c>
      <c r="W3" s="1">
        <v>0</v>
      </c>
      <c r="X3" s="9">
        <v>0</v>
      </c>
      <c r="Y3" s="1">
        <v>0</v>
      </c>
      <c r="Z3" s="9">
        <v>0</v>
      </c>
      <c r="AA3" s="1">
        <v>0</v>
      </c>
      <c r="AB3" s="9">
        <v>0</v>
      </c>
      <c r="AC3" s="1">
        <v>0</v>
      </c>
    </row>
    <row r="4" spans="1:29">
      <c r="A4" s="1">
        <v>3001</v>
      </c>
      <c r="B4" s="1" t="s">
        <v>4</v>
      </c>
      <c r="C4" s="3">
        <f t="shared" ref="C4:D14" si="0">F4+H4+J4+L4+N4+P4+R4+T4+V4+X4+Z4+AB4</f>
        <v>15000</v>
      </c>
      <c r="D4" s="2">
        <f t="shared" si="0"/>
        <v>0</v>
      </c>
      <c r="E4" s="3">
        <f t="shared" ref="E4:E15" si="1">C4-D4</f>
        <v>15000</v>
      </c>
      <c r="F4" s="9">
        <v>0</v>
      </c>
      <c r="G4" s="1">
        <v>0</v>
      </c>
      <c r="H4" s="9">
        <v>0</v>
      </c>
      <c r="I4" s="1">
        <v>0</v>
      </c>
      <c r="J4" s="9">
        <v>0</v>
      </c>
      <c r="K4" s="1">
        <v>0</v>
      </c>
      <c r="L4" s="9">
        <v>0</v>
      </c>
      <c r="M4" s="1">
        <v>0</v>
      </c>
      <c r="N4" s="9">
        <v>0</v>
      </c>
      <c r="O4" s="1">
        <v>0</v>
      </c>
      <c r="P4" s="9">
        <v>0</v>
      </c>
      <c r="Q4" s="1">
        <v>0</v>
      </c>
      <c r="R4" s="9">
        <v>0</v>
      </c>
      <c r="S4" s="1">
        <v>0</v>
      </c>
      <c r="T4" s="9">
        <v>0</v>
      </c>
      <c r="U4" s="1">
        <v>0</v>
      </c>
      <c r="V4" s="9">
        <v>0</v>
      </c>
      <c r="W4" s="1">
        <v>0</v>
      </c>
      <c r="X4" s="9">
        <v>0</v>
      </c>
      <c r="Y4" s="1">
        <v>0</v>
      </c>
      <c r="Z4" s="9">
        <f>0+'3001'!C9</f>
        <v>15000</v>
      </c>
      <c r="AA4" s="1">
        <v>0</v>
      </c>
      <c r="AB4" s="9">
        <v>0</v>
      </c>
      <c r="AC4" s="1">
        <v>0</v>
      </c>
    </row>
    <row r="5" spans="1:29">
      <c r="A5" s="1">
        <v>3100</v>
      </c>
      <c r="B5" s="1" t="s">
        <v>5</v>
      </c>
      <c r="C5" s="3">
        <f t="shared" si="0"/>
        <v>0</v>
      </c>
      <c r="D5" s="2">
        <f t="shared" si="0"/>
        <v>0</v>
      </c>
      <c r="E5" s="3">
        <f t="shared" si="1"/>
        <v>0</v>
      </c>
      <c r="F5" s="9">
        <v>0</v>
      </c>
      <c r="G5" s="1">
        <v>0</v>
      </c>
      <c r="H5" s="9">
        <v>0</v>
      </c>
      <c r="I5" s="1">
        <v>0</v>
      </c>
      <c r="J5" s="9">
        <v>0</v>
      </c>
      <c r="K5" s="1">
        <v>0</v>
      </c>
      <c r="L5" s="9">
        <v>0</v>
      </c>
      <c r="M5" s="1">
        <v>0</v>
      </c>
      <c r="N5" s="9">
        <v>0</v>
      </c>
      <c r="O5" s="1">
        <v>0</v>
      </c>
      <c r="P5" s="9">
        <v>0</v>
      </c>
      <c r="Q5" s="1">
        <v>0</v>
      </c>
      <c r="R5" s="9">
        <v>0</v>
      </c>
      <c r="S5" s="1">
        <v>0</v>
      </c>
      <c r="T5" s="9">
        <v>0</v>
      </c>
      <c r="U5" s="1">
        <v>0</v>
      </c>
      <c r="V5" s="9">
        <v>0</v>
      </c>
      <c r="W5" s="1">
        <v>0</v>
      </c>
      <c r="X5" s="9">
        <v>0</v>
      </c>
      <c r="Y5" s="1">
        <v>0</v>
      </c>
      <c r="Z5" s="9">
        <v>0</v>
      </c>
      <c r="AA5" s="1">
        <v>0</v>
      </c>
      <c r="AB5" s="9">
        <v>0</v>
      </c>
      <c r="AC5" s="1">
        <v>0</v>
      </c>
    </row>
    <row r="6" spans="1:29">
      <c r="A6" s="1">
        <v>3110</v>
      </c>
      <c r="B6" s="1" t="s">
        <v>6</v>
      </c>
      <c r="C6" s="3">
        <f t="shared" si="0"/>
        <v>0</v>
      </c>
      <c r="D6" s="2">
        <f t="shared" si="0"/>
        <v>0</v>
      </c>
      <c r="E6" s="3">
        <f t="shared" si="1"/>
        <v>0</v>
      </c>
      <c r="F6" s="9">
        <v>0</v>
      </c>
      <c r="G6" s="1">
        <v>0</v>
      </c>
      <c r="H6" s="9">
        <v>0</v>
      </c>
      <c r="I6" s="1">
        <v>0</v>
      </c>
      <c r="J6" s="9">
        <v>0</v>
      </c>
      <c r="K6" s="1">
        <v>0</v>
      </c>
      <c r="L6" s="9">
        <v>0</v>
      </c>
      <c r="M6" s="1">
        <v>0</v>
      </c>
      <c r="N6" s="9">
        <v>0</v>
      </c>
      <c r="O6" s="1">
        <v>0</v>
      </c>
      <c r="P6" s="9">
        <v>0</v>
      </c>
      <c r="Q6" s="1">
        <v>0</v>
      </c>
      <c r="R6" s="9">
        <v>0</v>
      </c>
      <c r="S6" s="1">
        <v>0</v>
      </c>
      <c r="T6" s="9">
        <v>0</v>
      </c>
      <c r="U6" s="1">
        <v>0</v>
      </c>
      <c r="V6" s="9">
        <v>0</v>
      </c>
      <c r="W6" s="1">
        <v>0</v>
      </c>
      <c r="X6" s="9">
        <v>0</v>
      </c>
      <c r="Y6" s="1">
        <v>0</v>
      </c>
      <c r="Z6" s="9">
        <v>0</v>
      </c>
      <c r="AA6" s="1">
        <v>0</v>
      </c>
      <c r="AB6" s="9">
        <v>0</v>
      </c>
      <c r="AC6" s="1">
        <v>0</v>
      </c>
    </row>
    <row r="7" spans="1:29">
      <c r="A7" s="1">
        <v>3120</v>
      </c>
      <c r="B7" s="1" t="s">
        <v>7</v>
      </c>
      <c r="C7" s="3">
        <f>F7+H7+J7+L7+N7+P7+R7+T7+V7+X7+Z7+AB7</f>
        <v>26300</v>
      </c>
      <c r="D7" s="2">
        <f t="shared" si="0"/>
        <v>0</v>
      </c>
      <c r="E7" s="3">
        <f t="shared" si="1"/>
        <v>26300</v>
      </c>
      <c r="F7" s="9">
        <v>0</v>
      </c>
      <c r="G7" s="1">
        <v>0</v>
      </c>
      <c r="H7" s="9">
        <v>0</v>
      </c>
      <c r="I7" s="1">
        <v>0</v>
      </c>
      <c r="J7" s="9">
        <v>0</v>
      </c>
      <c r="K7" s="1">
        <v>0</v>
      </c>
      <c r="L7" s="9">
        <v>0</v>
      </c>
      <c r="M7" s="1">
        <v>0</v>
      </c>
      <c r="N7" s="9">
        <v>0</v>
      </c>
      <c r="O7" s="1">
        <v>0</v>
      </c>
      <c r="P7" s="9">
        <v>0</v>
      </c>
      <c r="Q7" s="1">
        <v>0</v>
      </c>
      <c r="R7" s="9">
        <v>0</v>
      </c>
      <c r="S7" s="1">
        <v>0</v>
      </c>
      <c r="T7" s="9">
        <v>0</v>
      </c>
      <c r="U7" s="1">
        <v>0</v>
      </c>
      <c r="V7" s="9">
        <v>0</v>
      </c>
      <c r="W7" s="1">
        <v>0</v>
      </c>
      <c r="X7" s="9">
        <f>6300+5000</f>
        <v>11300</v>
      </c>
      <c r="Y7" s="1">
        <v>0</v>
      </c>
      <c r="Z7" s="9">
        <f>5000+5000+5000</f>
        <v>15000</v>
      </c>
      <c r="AA7" s="1">
        <v>0</v>
      </c>
      <c r="AB7" s="9">
        <v>0</v>
      </c>
      <c r="AC7" s="1">
        <v>0</v>
      </c>
    </row>
    <row r="8" spans="1:29">
      <c r="A8" s="1">
        <v>3400</v>
      </c>
      <c r="B8" s="1" t="s">
        <v>8</v>
      </c>
      <c r="C8" s="3">
        <f>F8+H8+J8+L8+N8+P8+R8+T8+V8+X8+Z8+AB8</f>
        <v>35250</v>
      </c>
      <c r="D8" s="2">
        <f t="shared" si="0"/>
        <v>0</v>
      </c>
      <c r="E8" s="3">
        <f t="shared" si="1"/>
        <v>35250</v>
      </c>
      <c r="F8" s="9">
        <v>0</v>
      </c>
      <c r="G8" s="1">
        <v>0</v>
      </c>
      <c r="H8" s="9">
        <v>0</v>
      </c>
      <c r="I8" s="1">
        <v>0</v>
      </c>
      <c r="J8" s="9">
        <v>0</v>
      </c>
      <c r="K8" s="1">
        <v>0</v>
      </c>
      <c r="L8" s="9">
        <v>0</v>
      </c>
      <c r="M8" s="1">
        <v>0</v>
      </c>
      <c r="N8" s="9">
        <v>0</v>
      </c>
      <c r="O8" s="1">
        <v>0</v>
      </c>
      <c r="P8" s="9">
        <f>0+'3400'!C11</f>
        <v>25000</v>
      </c>
      <c r="Q8" s="1">
        <v>0</v>
      </c>
      <c r="R8" s="9">
        <v>0</v>
      </c>
      <c r="S8" s="1">
        <v>0</v>
      </c>
      <c r="T8" s="9">
        <v>0</v>
      </c>
      <c r="U8" s="1">
        <v>0</v>
      </c>
      <c r="V8" s="9">
        <v>0</v>
      </c>
      <c r="W8" s="1">
        <v>0</v>
      </c>
      <c r="X8" s="9">
        <f>0+'3400'!C32</f>
        <v>5000</v>
      </c>
      <c r="Y8" s="1">
        <v>0</v>
      </c>
      <c r="Z8" s="9">
        <f>0+'3400'!C22</f>
        <v>5250</v>
      </c>
      <c r="AA8" s="1">
        <v>0</v>
      </c>
      <c r="AB8" s="9">
        <v>0</v>
      </c>
      <c r="AC8" s="1">
        <v>0</v>
      </c>
    </row>
    <row r="9" spans="1:29">
      <c r="A9" s="1">
        <v>3700</v>
      </c>
      <c r="B9" s="1" t="s">
        <v>9</v>
      </c>
      <c r="C9" s="3">
        <f t="shared" si="0"/>
        <v>12000</v>
      </c>
      <c r="D9" s="2">
        <f t="shared" si="0"/>
        <v>0</v>
      </c>
      <c r="E9" s="3">
        <f t="shared" si="1"/>
        <v>12000</v>
      </c>
      <c r="F9" s="9">
        <f>0+'3700'!C81</f>
        <v>1000</v>
      </c>
      <c r="G9" s="1">
        <v>0</v>
      </c>
      <c r="H9" s="9">
        <f>0+'3700'!C82</f>
        <v>1000</v>
      </c>
      <c r="I9" s="1">
        <v>0</v>
      </c>
      <c r="J9" s="9">
        <f>0+'3700'!C83</f>
        <v>0</v>
      </c>
      <c r="K9" s="1">
        <v>0</v>
      </c>
      <c r="L9" s="9">
        <f>0+'3700'!C84</f>
        <v>0</v>
      </c>
      <c r="M9" s="1">
        <v>0</v>
      </c>
      <c r="N9" s="9">
        <f>0+'3700'!C85</f>
        <v>0</v>
      </c>
      <c r="O9" s="1">
        <v>0</v>
      </c>
      <c r="P9" s="9">
        <f>0+'3700'!C86</f>
        <v>0</v>
      </c>
      <c r="Q9" s="1">
        <v>0</v>
      </c>
      <c r="R9" s="9">
        <f>0+'3700'!C87</f>
        <v>0</v>
      </c>
      <c r="S9" s="1">
        <v>0</v>
      </c>
      <c r="T9" s="9">
        <f>0+'3700'!C88</f>
        <v>0</v>
      </c>
      <c r="U9" s="1">
        <v>0</v>
      </c>
      <c r="V9" s="9">
        <f>0+'3700'!C89</f>
        <v>0</v>
      </c>
      <c r="W9" s="1">
        <v>0</v>
      </c>
      <c r="X9" s="9">
        <f>0+'3700'!C90</f>
        <v>0</v>
      </c>
      <c r="Y9" s="1">
        <v>0</v>
      </c>
      <c r="Z9" s="9">
        <f>0+'3700'!C91</f>
        <v>6000</v>
      </c>
      <c r="AA9" s="1">
        <v>0</v>
      </c>
      <c r="AB9" s="9">
        <f>0+'3700'!C92</f>
        <v>4000</v>
      </c>
      <c r="AC9" s="1">
        <v>0</v>
      </c>
    </row>
    <row r="10" spans="1:29">
      <c r="A10" s="1">
        <v>3940</v>
      </c>
      <c r="B10" s="1" t="s">
        <v>10</v>
      </c>
      <c r="C10" s="3">
        <f t="shared" si="0"/>
        <v>0</v>
      </c>
      <c r="D10" s="2">
        <f t="shared" si="0"/>
        <v>0</v>
      </c>
      <c r="E10" s="3">
        <f t="shared" si="1"/>
        <v>0</v>
      </c>
      <c r="F10" s="9">
        <v>0</v>
      </c>
      <c r="G10" s="1">
        <v>0</v>
      </c>
      <c r="H10" s="9">
        <v>0</v>
      </c>
      <c r="I10" s="1">
        <v>0</v>
      </c>
      <c r="J10" s="9">
        <v>0</v>
      </c>
      <c r="K10" s="1">
        <v>0</v>
      </c>
      <c r="L10" s="9">
        <v>0</v>
      </c>
      <c r="M10" s="1">
        <v>0</v>
      </c>
      <c r="N10" s="9">
        <v>0</v>
      </c>
      <c r="O10" s="1">
        <v>0</v>
      </c>
      <c r="P10" s="9">
        <v>0</v>
      </c>
      <c r="Q10" s="1">
        <v>0</v>
      </c>
      <c r="R10" s="9">
        <v>0</v>
      </c>
      <c r="S10" s="1">
        <v>0</v>
      </c>
      <c r="T10" s="9">
        <v>0</v>
      </c>
      <c r="U10" s="1">
        <v>0</v>
      </c>
      <c r="V10" s="9">
        <v>0</v>
      </c>
      <c r="W10" s="1">
        <v>0</v>
      </c>
      <c r="X10" s="9">
        <v>0</v>
      </c>
      <c r="Y10" s="1">
        <v>0</v>
      </c>
      <c r="Z10" s="9">
        <v>0</v>
      </c>
      <c r="AA10" s="1">
        <v>0</v>
      </c>
      <c r="AB10" s="9">
        <v>0</v>
      </c>
      <c r="AC10" s="1">
        <v>0</v>
      </c>
    </row>
    <row r="11" spans="1:29">
      <c r="A11" s="1">
        <v>3960</v>
      </c>
      <c r="B11" s="1" t="s">
        <v>11</v>
      </c>
      <c r="C11" s="3">
        <f t="shared" si="0"/>
        <v>0</v>
      </c>
      <c r="D11" s="2">
        <f t="shared" si="0"/>
        <v>0</v>
      </c>
      <c r="E11" s="3">
        <f t="shared" si="1"/>
        <v>0</v>
      </c>
      <c r="F11" s="9">
        <v>0</v>
      </c>
      <c r="G11" s="1">
        <v>0</v>
      </c>
      <c r="H11" s="9">
        <v>0</v>
      </c>
      <c r="I11" s="1">
        <v>0</v>
      </c>
      <c r="J11" s="9">
        <v>0</v>
      </c>
      <c r="K11" s="1">
        <v>0</v>
      </c>
      <c r="L11" s="9">
        <v>0</v>
      </c>
      <c r="M11" s="1">
        <v>0</v>
      </c>
      <c r="N11" s="9">
        <v>0</v>
      </c>
      <c r="O11" s="1">
        <v>0</v>
      </c>
      <c r="P11" s="9">
        <v>0</v>
      </c>
      <c r="Q11" s="1">
        <v>0</v>
      </c>
      <c r="R11" s="9">
        <v>0</v>
      </c>
      <c r="S11" s="1">
        <v>0</v>
      </c>
      <c r="T11" s="9">
        <v>0</v>
      </c>
      <c r="U11" s="1">
        <v>0</v>
      </c>
      <c r="V11" s="9">
        <v>0</v>
      </c>
      <c r="W11" s="1">
        <v>0</v>
      </c>
      <c r="X11" s="9">
        <v>0</v>
      </c>
      <c r="Y11" s="1">
        <v>0</v>
      </c>
      <c r="Z11" s="9">
        <v>0</v>
      </c>
      <c r="AA11" s="1">
        <v>0</v>
      </c>
      <c r="AB11" s="9">
        <v>0</v>
      </c>
      <c r="AC11" s="1">
        <v>0</v>
      </c>
    </row>
    <row r="12" spans="1:29">
      <c r="A12" s="1">
        <v>3970</v>
      </c>
      <c r="B12" s="1" t="s">
        <v>12</v>
      </c>
      <c r="C12" s="3">
        <f t="shared" si="0"/>
        <v>0</v>
      </c>
      <c r="D12" s="2">
        <f t="shared" si="0"/>
        <v>0</v>
      </c>
      <c r="E12" s="3">
        <f t="shared" si="1"/>
        <v>0</v>
      </c>
      <c r="F12" s="9">
        <v>0</v>
      </c>
      <c r="G12" s="1">
        <v>0</v>
      </c>
      <c r="H12" s="9">
        <v>0</v>
      </c>
      <c r="I12" s="1">
        <v>0</v>
      </c>
      <c r="J12" s="9">
        <v>0</v>
      </c>
      <c r="K12" s="1">
        <v>0</v>
      </c>
      <c r="L12" s="9">
        <v>0</v>
      </c>
      <c r="M12" s="1">
        <v>0</v>
      </c>
      <c r="N12" s="9">
        <v>0</v>
      </c>
      <c r="O12" s="1">
        <v>0</v>
      </c>
      <c r="P12" s="9">
        <v>0</v>
      </c>
      <c r="Q12" s="1">
        <v>0</v>
      </c>
      <c r="R12" s="9">
        <v>0</v>
      </c>
      <c r="S12" s="1">
        <v>0</v>
      </c>
      <c r="T12" s="9">
        <v>0</v>
      </c>
      <c r="U12" s="1">
        <v>0</v>
      </c>
      <c r="V12" s="9">
        <v>0</v>
      </c>
      <c r="W12" s="1">
        <v>0</v>
      </c>
      <c r="X12" s="9">
        <v>0</v>
      </c>
      <c r="Y12" s="1">
        <v>0</v>
      </c>
      <c r="Z12" s="9">
        <v>0</v>
      </c>
      <c r="AA12" s="1">
        <v>0</v>
      </c>
      <c r="AB12" s="9">
        <v>0</v>
      </c>
      <c r="AC12" s="1">
        <v>0</v>
      </c>
    </row>
    <row r="13" spans="1:29">
      <c r="A13" s="1">
        <v>3971</v>
      </c>
      <c r="B13" s="1" t="s">
        <v>13</v>
      </c>
      <c r="C13" s="3">
        <f t="shared" si="0"/>
        <v>0</v>
      </c>
      <c r="D13" s="2">
        <f t="shared" si="0"/>
        <v>0</v>
      </c>
      <c r="E13" s="3">
        <f t="shared" si="1"/>
        <v>0</v>
      </c>
      <c r="F13" s="9">
        <v>0</v>
      </c>
      <c r="G13" s="1">
        <v>0</v>
      </c>
      <c r="H13" s="9">
        <v>0</v>
      </c>
      <c r="I13" s="1">
        <v>0</v>
      </c>
      <c r="J13" s="9">
        <v>0</v>
      </c>
      <c r="K13" s="1">
        <v>0</v>
      </c>
      <c r="L13" s="9">
        <v>0</v>
      </c>
      <c r="M13" s="1">
        <v>0</v>
      </c>
      <c r="N13" s="9">
        <v>0</v>
      </c>
      <c r="O13" s="1">
        <v>0</v>
      </c>
      <c r="P13" s="9">
        <v>0</v>
      </c>
      <c r="Q13" s="1">
        <v>0</v>
      </c>
      <c r="R13" s="9">
        <v>0</v>
      </c>
      <c r="S13" s="1">
        <v>0</v>
      </c>
      <c r="T13" s="9">
        <v>0</v>
      </c>
      <c r="U13" s="1">
        <v>0</v>
      </c>
      <c r="V13" s="9">
        <v>0</v>
      </c>
      <c r="W13" s="1">
        <v>0</v>
      </c>
      <c r="X13" s="9">
        <v>0</v>
      </c>
      <c r="Y13" s="1">
        <v>0</v>
      </c>
      <c r="Z13" s="9">
        <v>0</v>
      </c>
      <c r="AA13" s="1">
        <v>0</v>
      </c>
      <c r="AB13" s="9">
        <v>0</v>
      </c>
      <c r="AC13" s="1">
        <v>0</v>
      </c>
    </row>
    <row r="14" spans="1:29">
      <c r="A14" s="1">
        <v>3999</v>
      </c>
      <c r="B14" s="1" t="s">
        <v>14</v>
      </c>
      <c r="C14" s="3">
        <f t="shared" si="0"/>
        <v>0</v>
      </c>
      <c r="D14" s="2">
        <f t="shared" si="0"/>
        <v>0</v>
      </c>
      <c r="E14" s="3">
        <f t="shared" si="1"/>
        <v>0</v>
      </c>
      <c r="F14" s="9">
        <v>0</v>
      </c>
      <c r="G14" s="1">
        <v>0</v>
      </c>
      <c r="H14" s="9">
        <v>0</v>
      </c>
      <c r="I14" s="1">
        <v>0</v>
      </c>
      <c r="J14" s="9">
        <v>0</v>
      </c>
      <c r="K14" s="1">
        <v>0</v>
      </c>
      <c r="L14" s="9">
        <v>0</v>
      </c>
      <c r="M14" s="1">
        <v>0</v>
      </c>
      <c r="N14" s="9">
        <v>0</v>
      </c>
      <c r="O14" s="1">
        <v>0</v>
      </c>
      <c r="P14" s="9">
        <v>0</v>
      </c>
      <c r="Q14" s="1">
        <v>0</v>
      </c>
      <c r="R14" s="9">
        <v>0</v>
      </c>
      <c r="S14" s="1">
        <v>0</v>
      </c>
      <c r="T14" s="9">
        <v>0</v>
      </c>
      <c r="U14" s="1">
        <v>0</v>
      </c>
      <c r="V14" s="9">
        <v>0</v>
      </c>
      <c r="W14" s="1">
        <v>0</v>
      </c>
      <c r="X14" s="9">
        <v>0</v>
      </c>
      <c r="Y14" s="1">
        <v>0</v>
      </c>
      <c r="Z14" s="9">
        <v>0</v>
      </c>
      <c r="AA14" s="1">
        <v>0</v>
      </c>
      <c r="AB14" s="9">
        <v>0</v>
      </c>
      <c r="AC14" s="1">
        <v>0</v>
      </c>
    </row>
    <row r="15" spans="1:29" s="6" customFormat="1">
      <c r="A15" s="4" t="s">
        <v>15</v>
      </c>
      <c r="B15" s="4"/>
      <c r="C15" s="7">
        <f t="shared" ref="C15" si="2">SUM(C3:C14)</f>
        <v>88550</v>
      </c>
      <c r="D15" s="5">
        <f>SUM(D3:D14)</f>
        <v>0</v>
      </c>
      <c r="E15" s="7">
        <f t="shared" si="1"/>
        <v>88550</v>
      </c>
      <c r="F15" s="8">
        <f>SUM(F3:F14)</f>
        <v>1000</v>
      </c>
      <c r="G15" s="4">
        <f>SUM(G3:G14)</f>
        <v>0</v>
      </c>
      <c r="H15" s="8">
        <f t="shared" ref="H15:AC15" si="3">SUM(H3:H14)</f>
        <v>1000</v>
      </c>
      <c r="I15" s="4">
        <f t="shared" si="3"/>
        <v>0</v>
      </c>
      <c r="J15" s="8">
        <f t="shared" si="3"/>
        <v>0</v>
      </c>
      <c r="K15" s="4">
        <f t="shared" si="3"/>
        <v>0</v>
      </c>
      <c r="L15" s="8">
        <f t="shared" si="3"/>
        <v>0</v>
      </c>
      <c r="M15" s="4">
        <f t="shared" si="3"/>
        <v>0</v>
      </c>
      <c r="N15" s="8">
        <f t="shared" si="3"/>
        <v>0</v>
      </c>
      <c r="O15" s="4">
        <f t="shared" si="3"/>
        <v>0</v>
      </c>
      <c r="P15" s="8">
        <f t="shared" si="3"/>
        <v>25000</v>
      </c>
      <c r="Q15" s="4">
        <f t="shared" si="3"/>
        <v>0</v>
      </c>
      <c r="R15" s="8">
        <f t="shared" si="3"/>
        <v>0</v>
      </c>
      <c r="S15" s="4">
        <f t="shared" si="3"/>
        <v>0</v>
      </c>
      <c r="T15" s="8">
        <f t="shared" si="3"/>
        <v>0</v>
      </c>
      <c r="U15" s="4">
        <f t="shared" si="3"/>
        <v>0</v>
      </c>
      <c r="V15" s="8">
        <f t="shared" si="3"/>
        <v>0</v>
      </c>
      <c r="W15" s="4">
        <f t="shared" si="3"/>
        <v>0</v>
      </c>
      <c r="X15" s="8">
        <f t="shared" si="3"/>
        <v>16300</v>
      </c>
      <c r="Y15" s="4">
        <f t="shared" si="3"/>
        <v>0</v>
      </c>
      <c r="Z15" s="8">
        <f t="shared" si="3"/>
        <v>41250</v>
      </c>
      <c r="AA15" s="4">
        <f t="shared" si="3"/>
        <v>0</v>
      </c>
      <c r="AB15" s="8">
        <f t="shared" si="3"/>
        <v>4000</v>
      </c>
      <c r="AC15" s="4">
        <f t="shared" si="3"/>
        <v>0</v>
      </c>
    </row>
    <row r="16" spans="1:29" s="31" customForma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</row>
    <row r="17" spans="1:29" s="6" customFormat="1">
      <c r="A17" s="4" t="s">
        <v>16</v>
      </c>
      <c r="B17" s="4"/>
      <c r="C17" s="5" t="s">
        <v>58</v>
      </c>
      <c r="D17" s="5" t="s">
        <v>59</v>
      </c>
      <c r="E17" s="5" t="s">
        <v>60</v>
      </c>
      <c r="F17" s="8" t="s">
        <v>61</v>
      </c>
      <c r="G17" s="4" t="s">
        <v>62</v>
      </c>
      <c r="H17" s="8" t="s">
        <v>63</v>
      </c>
      <c r="I17" s="4" t="s">
        <v>64</v>
      </c>
      <c r="J17" s="8" t="s">
        <v>65</v>
      </c>
      <c r="K17" s="4" t="s">
        <v>66</v>
      </c>
      <c r="L17" s="8" t="s">
        <v>67</v>
      </c>
      <c r="M17" s="4" t="s">
        <v>68</v>
      </c>
      <c r="N17" s="8" t="s">
        <v>69</v>
      </c>
      <c r="O17" s="4" t="s">
        <v>70</v>
      </c>
      <c r="P17" s="8" t="s">
        <v>71</v>
      </c>
      <c r="Q17" s="4" t="s">
        <v>72</v>
      </c>
      <c r="R17" s="8" t="s">
        <v>73</v>
      </c>
      <c r="S17" s="4" t="s">
        <v>74</v>
      </c>
      <c r="T17" s="8" t="s">
        <v>75</v>
      </c>
      <c r="U17" s="4" t="s">
        <v>76</v>
      </c>
      <c r="V17" s="8" t="s">
        <v>77</v>
      </c>
      <c r="W17" s="4" t="s">
        <v>78</v>
      </c>
      <c r="X17" s="8" t="s">
        <v>79</v>
      </c>
      <c r="Y17" s="4" t="s">
        <v>80</v>
      </c>
      <c r="Z17" s="8" t="s">
        <v>81</v>
      </c>
      <c r="AA17" s="4" t="s">
        <v>82</v>
      </c>
      <c r="AB17" s="8" t="s">
        <v>83</v>
      </c>
      <c r="AC17" s="4" t="s">
        <v>84</v>
      </c>
    </row>
    <row r="18" spans="1:29">
      <c r="A18" s="1">
        <v>4220</v>
      </c>
      <c r="B18" s="1" t="s">
        <v>17</v>
      </c>
      <c r="C18" s="3">
        <f t="shared" ref="C18:D58" si="4">F18+H18+J18+L18+N18+P18+R18+T18+V18+X18+Z18+AB18</f>
        <v>0</v>
      </c>
      <c r="D18" s="2">
        <f t="shared" si="4"/>
        <v>0</v>
      </c>
      <c r="E18" s="2">
        <f>C18-D18</f>
        <v>0</v>
      </c>
      <c r="F18" s="9">
        <v>0</v>
      </c>
      <c r="G18" s="1">
        <v>0</v>
      </c>
      <c r="H18" s="9">
        <v>0</v>
      </c>
      <c r="I18" s="1">
        <v>0</v>
      </c>
      <c r="J18" s="9">
        <v>0</v>
      </c>
      <c r="K18" s="1">
        <v>0</v>
      </c>
      <c r="L18" s="9">
        <v>0</v>
      </c>
      <c r="M18" s="1">
        <v>0</v>
      </c>
      <c r="N18" s="9">
        <v>0</v>
      </c>
      <c r="O18" s="1">
        <v>0</v>
      </c>
      <c r="P18" s="9">
        <v>0</v>
      </c>
      <c r="Q18" s="1">
        <v>0</v>
      </c>
      <c r="R18" s="9">
        <v>0</v>
      </c>
      <c r="S18" s="1">
        <v>0</v>
      </c>
      <c r="T18" s="9">
        <v>0</v>
      </c>
      <c r="U18" s="1">
        <v>0</v>
      </c>
      <c r="V18" s="9">
        <v>0</v>
      </c>
      <c r="W18" s="1">
        <v>0</v>
      </c>
      <c r="X18" s="9">
        <v>0</v>
      </c>
      <c r="Y18" s="1">
        <v>0</v>
      </c>
      <c r="Z18" s="9">
        <v>0</v>
      </c>
      <c r="AA18" s="1">
        <v>0</v>
      </c>
      <c r="AB18" s="9">
        <v>0</v>
      </c>
      <c r="AC18" s="1">
        <v>0</v>
      </c>
    </row>
    <row r="19" spans="1:29">
      <c r="A19" s="1">
        <v>4300</v>
      </c>
      <c r="B19" s="1" t="s">
        <v>18</v>
      </c>
      <c r="C19" s="3">
        <f t="shared" si="4"/>
        <v>0</v>
      </c>
      <c r="D19" s="2">
        <f t="shared" si="4"/>
        <v>0</v>
      </c>
      <c r="E19" s="2">
        <f t="shared" ref="E19:E59" si="5">C19-D19</f>
        <v>0</v>
      </c>
      <c r="F19" s="9">
        <v>0</v>
      </c>
      <c r="G19" s="1">
        <v>0</v>
      </c>
      <c r="H19" s="9">
        <v>0</v>
      </c>
      <c r="I19" s="1">
        <v>0</v>
      </c>
      <c r="J19" s="9">
        <v>0</v>
      </c>
      <c r="K19" s="1">
        <v>0</v>
      </c>
      <c r="L19" s="9">
        <v>0</v>
      </c>
      <c r="M19" s="1">
        <v>0</v>
      </c>
      <c r="N19" s="9">
        <v>0</v>
      </c>
      <c r="O19" s="1">
        <v>0</v>
      </c>
      <c r="P19" s="9">
        <v>0</v>
      </c>
      <c r="Q19" s="1">
        <v>0</v>
      </c>
      <c r="R19" s="9">
        <v>0</v>
      </c>
      <c r="S19" s="1">
        <v>0</v>
      </c>
      <c r="T19" s="9">
        <v>0</v>
      </c>
      <c r="U19" s="1">
        <v>0</v>
      </c>
      <c r="V19" s="9">
        <v>0</v>
      </c>
      <c r="W19" s="1">
        <v>0</v>
      </c>
      <c r="X19" s="9">
        <v>0</v>
      </c>
      <c r="Y19" s="1">
        <v>0</v>
      </c>
      <c r="Z19" s="9">
        <v>0</v>
      </c>
      <c r="AA19" s="1">
        <v>0</v>
      </c>
      <c r="AB19" s="9">
        <v>0</v>
      </c>
      <c r="AC19" s="1">
        <v>0</v>
      </c>
    </row>
    <row r="20" spans="1:29">
      <c r="A20" s="1">
        <v>4400</v>
      </c>
      <c r="B20" s="1" t="s">
        <v>19</v>
      </c>
      <c r="C20" s="3">
        <f t="shared" si="4"/>
        <v>0</v>
      </c>
      <c r="D20" s="2">
        <f t="shared" si="4"/>
        <v>0</v>
      </c>
      <c r="E20" s="2">
        <f t="shared" si="5"/>
        <v>0</v>
      </c>
      <c r="F20" s="9">
        <v>0</v>
      </c>
      <c r="G20" s="1">
        <v>0</v>
      </c>
      <c r="H20" s="9">
        <v>0</v>
      </c>
      <c r="I20" s="1">
        <v>0</v>
      </c>
      <c r="J20" s="9">
        <v>0</v>
      </c>
      <c r="K20" s="1">
        <v>0</v>
      </c>
      <c r="L20" s="9">
        <v>0</v>
      </c>
      <c r="M20" s="1">
        <v>0</v>
      </c>
      <c r="N20" s="9">
        <v>0</v>
      </c>
      <c r="O20" s="1">
        <v>0</v>
      </c>
      <c r="P20" s="9">
        <v>0</v>
      </c>
      <c r="Q20" s="1">
        <v>0</v>
      </c>
      <c r="R20" s="9">
        <v>0</v>
      </c>
      <c r="S20" s="1">
        <v>0</v>
      </c>
      <c r="T20" s="9">
        <v>0</v>
      </c>
      <c r="U20" s="1">
        <v>0</v>
      </c>
      <c r="V20" s="9">
        <v>0</v>
      </c>
      <c r="W20" s="1">
        <v>0</v>
      </c>
      <c r="X20" s="9">
        <v>0</v>
      </c>
      <c r="Y20" s="1">
        <v>0</v>
      </c>
      <c r="Z20" s="9">
        <v>0</v>
      </c>
      <c r="AA20" s="1">
        <v>0</v>
      </c>
      <c r="AB20" s="9">
        <v>0</v>
      </c>
      <c r="AC20" s="1">
        <v>0</v>
      </c>
    </row>
    <row r="21" spans="1:29">
      <c r="A21" s="1">
        <v>4610</v>
      </c>
      <c r="B21" s="1" t="s">
        <v>20</v>
      </c>
      <c r="C21" s="3">
        <f t="shared" si="4"/>
        <v>8000</v>
      </c>
      <c r="D21" s="2">
        <f t="shared" si="4"/>
        <v>0</v>
      </c>
      <c r="E21" s="2">
        <f t="shared" si="5"/>
        <v>8000</v>
      </c>
      <c r="F21" s="9">
        <v>0</v>
      </c>
      <c r="G21" s="1">
        <v>0</v>
      </c>
      <c r="H21" s="9">
        <v>0</v>
      </c>
      <c r="I21" s="1">
        <v>0</v>
      </c>
      <c r="J21" s="9">
        <v>0</v>
      </c>
      <c r="K21" s="1">
        <v>0</v>
      </c>
      <c r="L21" s="9">
        <v>0</v>
      </c>
      <c r="M21" s="1">
        <v>0</v>
      </c>
      <c r="N21" s="9">
        <v>0</v>
      </c>
      <c r="O21" s="1">
        <v>0</v>
      </c>
      <c r="P21" s="9">
        <v>0</v>
      </c>
      <c r="Q21" s="1">
        <v>0</v>
      </c>
      <c r="R21" s="9">
        <v>0</v>
      </c>
      <c r="S21" s="1">
        <v>0</v>
      </c>
      <c r="T21" s="9">
        <v>0</v>
      </c>
      <c r="U21" s="1">
        <v>0</v>
      </c>
      <c r="V21" s="9">
        <v>0</v>
      </c>
      <c r="W21" s="1">
        <v>0</v>
      </c>
      <c r="X21" s="9">
        <v>0</v>
      </c>
      <c r="Y21" s="1">
        <v>0</v>
      </c>
      <c r="Z21" s="9">
        <v>4000</v>
      </c>
      <c r="AA21" s="1">
        <v>0</v>
      </c>
      <c r="AB21" s="9">
        <v>4000</v>
      </c>
      <c r="AC21" s="1">
        <v>0</v>
      </c>
    </row>
    <row r="22" spans="1:29">
      <c r="A22" s="1">
        <v>4620</v>
      </c>
      <c r="B22" s="1" t="s">
        <v>21</v>
      </c>
      <c r="C22" s="3">
        <f t="shared" si="4"/>
        <v>0</v>
      </c>
      <c r="D22" s="2">
        <f t="shared" si="4"/>
        <v>0</v>
      </c>
      <c r="E22" s="2">
        <f t="shared" si="5"/>
        <v>0</v>
      </c>
      <c r="F22" s="9">
        <v>0</v>
      </c>
      <c r="G22" s="1">
        <v>0</v>
      </c>
      <c r="H22" s="9">
        <v>0</v>
      </c>
      <c r="I22" s="1">
        <v>0</v>
      </c>
      <c r="J22" s="9">
        <v>0</v>
      </c>
      <c r="K22" s="1">
        <v>0</v>
      </c>
      <c r="L22" s="9">
        <v>0</v>
      </c>
      <c r="M22" s="1">
        <v>0</v>
      </c>
      <c r="N22" s="9">
        <v>0</v>
      </c>
      <c r="O22" s="1">
        <v>0</v>
      </c>
      <c r="P22" s="9">
        <v>0</v>
      </c>
      <c r="Q22" s="1">
        <v>0</v>
      </c>
      <c r="R22" s="9">
        <v>0</v>
      </c>
      <c r="S22" s="1">
        <v>0</v>
      </c>
      <c r="T22" s="9">
        <v>0</v>
      </c>
      <c r="U22" s="1">
        <v>0</v>
      </c>
      <c r="V22" s="9">
        <v>0</v>
      </c>
      <c r="W22" s="1">
        <v>0</v>
      </c>
      <c r="X22" s="9">
        <v>0</v>
      </c>
      <c r="Y22" s="1">
        <v>0</v>
      </c>
      <c r="Z22" s="9">
        <v>0</v>
      </c>
      <c r="AA22" s="1">
        <v>0</v>
      </c>
      <c r="AB22" s="9">
        <v>0</v>
      </c>
      <c r="AC22" s="1">
        <v>0</v>
      </c>
    </row>
    <row r="23" spans="1:29">
      <c r="A23" s="1">
        <v>4625</v>
      </c>
      <c r="B23" s="1" t="s">
        <v>22</v>
      </c>
      <c r="C23" s="3">
        <f t="shared" si="4"/>
        <v>0</v>
      </c>
      <c r="D23" s="2">
        <f t="shared" si="4"/>
        <v>0</v>
      </c>
      <c r="E23" s="2">
        <f t="shared" si="5"/>
        <v>0</v>
      </c>
      <c r="F23" s="9">
        <v>0</v>
      </c>
      <c r="G23" s="1">
        <v>0</v>
      </c>
      <c r="H23" s="9">
        <v>0</v>
      </c>
      <c r="I23" s="1">
        <v>0</v>
      </c>
      <c r="J23" s="9">
        <v>0</v>
      </c>
      <c r="K23" s="1">
        <v>0</v>
      </c>
      <c r="L23" s="9">
        <v>0</v>
      </c>
      <c r="M23" s="1">
        <v>0</v>
      </c>
      <c r="N23" s="9">
        <v>0</v>
      </c>
      <c r="O23" s="1">
        <v>0</v>
      </c>
      <c r="P23" s="9">
        <v>0</v>
      </c>
      <c r="Q23" s="1">
        <v>0</v>
      </c>
      <c r="R23" s="9">
        <v>0</v>
      </c>
      <c r="S23" s="1">
        <v>0</v>
      </c>
      <c r="T23" s="9">
        <v>0</v>
      </c>
      <c r="U23" s="1">
        <v>0</v>
      </c>
      <c r="V23" s="9">
        <v>0</v>
      </c>
      <c r="W23" s="1">
        <v>0</v>
      </c>
      <c r="X23" s="9">
        <v>0</v>
      </c>
      <c r="Y23" s="1">
        <v>0</v>
      </c>
      <c r="Z23" s="9">
        <v>0</v>
      </c>
      <c r="AA23" s="1">
        <v>0</v>
      </c>
      <c r="AB23" s="9">
        <v>0</v>
      </c>
      <c r="AC23" s="1">
        <v>0</v>
      </c>
    </row>
    <row r="24" spans="1:29">
      <c r="A24" s="1">
        <v>4640</v>
      </c>
      <c r="B24" s="1" t="s">
        <v>23</v>
      </c>
      <c r="C24" s="3">
        <f t="shared" si="4"/>
        <v>0</v>
      </c>
      <c r="D24" s="2">
        <f t="shared" si="4"/>
        <v>0</v>
      </c>
      <c r="E24" s="2">
        <f t="shared" si="5"/>
        <v>0</v>
      </c>
      <c r="F24" s="9">
        <v>0</v>
      </c>
      <c r="G24" s="1">
        <v>0</v>
      </c>
      <c r="H24" s="9">
        <v>0</v>
      </c>
      <c r="I24" s="1">
        <v>0</v>
      </c>
      <c r="J24" s="9">
        <v>0</v>
      </c>
      <c r="K24" s="1">
        <v>0</v>
      </c>
      <c r="L24" s="9">
        <v>0</v>
      </c>
      <c r="M24" s="1">
        <v>0</v>
      </c>
      <c r="N24" s="9">
        <v>0</v>
      </c>
      <c r="O24" s="1">
        <v>0</v>
      </c>
      <c r="P24" s="9">
        <v>0</v>
      </c>
      <c r="Q24" s="1">
        <v>0</v>
      </c>
      <c r="R24" s="9">
        <v>0</v>
      </c>
      <c r="S24" s="1">
        <v>0</v>
      </c>
      <c r="T24" s="9">
        <v>0</v>
      </c>
      <c r="U24" s="1">
        <v>0</v>
      </c>
      <c r="V24" s="9">
        <v>0</v>
      </c>
      <c r="W24" s="1">
        <v>0</v>
      </c>
      <c r="X24" s="9">
        <v>0</v>
      </c>
      <c r="Y24" s="1">
        <v>0</v>
      </c>
      <c r="Z24" s="9">
        <v>0</v>
      </c>
      <c r="AA24" s="1">
        <v>0</v>
      </c>
      <c r="AB24" s="9">
        <v>0</v>
      </c>
      <c r="AC24" s="1">
        <v>0</v>
      </c>
    </row>
    <row r="25" spans="1:29">
      <c r="A25" s="1">
        <v>5000</v>
      </c>
      <c r="B25" s="1" t="s">
        <v>24</v>
      </c>
      <c r="C25" s="3">
        <f t="shared" si="4"/>
        <v>0</v>
      </c>
      <c r="D25" s="2">
        <f t="shared" si="4"/>
        <v>0</v>
      </c>
      <c r="E25" s="2">
        <f t="shared" si="5"/>
        <v>0</v>
      </c>
      <c r="F25" s="9">
        <v>0</v>
      </c>
      <c r="G25" s="1">
        <v>0</v>
      </c>
      <c r="H25" s="9">
        <v>0</v>
      </c>
      <c r="I25" s="1">
        <v>0</v>
      </c>
      <c r="J25" s="9">
        <v>0</v>
      </c>
      <c r="K25" s="1">
        <v>0</v>
      </c>
      <c r="L25" s="9">
        <v>0</v>
      </c>
      <c r="M25" s="1">
        <v>0</v>
      </c>
      <c r="N25" s="9">
        <v>0</v>
      </c>
      <c r="O25" s="1">
        <v>0</v>
      </c>
      <c r="P25" s="9">
        <v>0</v>
      </c>
      <c r="Q25" s="1">
        <v>0</v>
      </c>
      <c r="R25" s="9">
        <v>0</v>
      </c>
      <c r="S25" s="1">
        <v>0</v>
      </c>
      <c r="T25" s="9">
        <v>0</v>
      </c>
      <c r="U25" s="1">
        <v>0</v>
      </c>
      <c r="V25" s="9">
        <v>0</v>
      </c>
      <c r="W25" s="1">
        <v>0</v>
      </c>
      <c r="X25" s="9">
        <v>0</v>
      </c>
      <c r="Y25" s="1">
        <v>0</v>
      </c>
      <c r="Z25" s="9">
        <v>0</v>
      </c>
      <c r="AA25" s="1">
        <v>0</v>
      </c>
      <c r="AB25" s="9">
        <v>0</v>
      </c>
      <c r="AC25" s="1">
        <v>0</v>
      </c>
    </row>
    <row r="26" spans="1:29">
      <c r="A26" s="1">
        <v>5010</v>
      </c>
      <c r="B26" s="1" t="s">
        <v>25</v>
      </c>
      <c r="C26" s="3">
        <f t="shared" si="4"/>
        <v>32000</v>
      </c>
      <c r="D26" s="2">
        <f t="shared" si="4"/>
        <v>0</v>
      </c>
      <c r="E26" s="2">
        <f t="shared" si="5"/>
        <v>32000</v>
      </c>
      <c r="F26" s="9">
        <v>0</v>
      </c>
      <c r="G26" s="1">
        <v>0</v>
      </c>
      <c r="H26" s="9">
        <v>0</v>
      </c>
      <c r="I26" s="1">
        <v>0</v>
      </c>
      <c r="J26" s="9">
        <f>0+'5010'!D11</f>
        <v>16000</v>
      </c>
      <c r="K26" s="1">
        <v>0</v>
      </c>
      <c r="L26" s="9">
        <v>0</v>
      </c>
      <c r="M26" s="1">
        <v>0</v>
      </c>
      <c r="N26" s="9">
        <v>0</v>
      </c>
      <c r="O26" s="1">
        <v>0</v>
      </c>
      <c r="P26" s="9">
        <v>0</v>
      </c>
      <c r="Q26" s="1">
        <v>0</v>
      </c>
      <c r="R26" s="9">
        <v>0</v>
      </c>
      <c r="S26" s="1">
        <v>0</v>
      </c>
      <c r="T26" s="9">
        <v>0</v>
      </c>
      <c r="U26" s="1">
        <v>0</v>
      </c>
      <c r="V26" s="9">
        <v>0</v>
      </c>
      <c r="W26" s="1">
        <v>0</v>
      </c>
      <c r="X26" s="9">
        <f>0+'5010'!K11</f>
        <v>16000</v>
      </c>
      <c r="Y26" s="1">
        <v>0</v>
      </c>
      <c r="Z26" s="9">
        <v>0</v>
      </c>
      <c r="AA26" s="1">
        <v>0</v>
      </c>
      <c r="AB26" s="9">
        <v>0</v>
      </c>
      <c r="AC26" s="1">
        <v>0</v>
      </c>
    </row>
    <row r="27" spans="1:29">
      <c r="A27" s="19">
        <v>5180</v>
      </c>
      <c r="B27" s="20" t="s">
        <v>191</v>
      </c>
      <c r="C27" s="3">
        <f t="shared" si="4"/>
        <v>0</v>
      </c>
      <c r="D27" s="2">
        <f t="shared" si="4"/>
        <v>0</v>
      </c>
      <c r="E27" s="2">
        <f t="shared" si="5"/>
        <v>0</v>
      </c>
      <c r="F27" s="23">
        <v>0</v>
      </c>
      <c r="G27" s="1">
        <v>0</v>
      </c>
      <c r="H27" s="9">
        <v>0</v>
      </c>
      <c r="I27" s="1">
        <v>0</v>
      </c>
      <c r="J27" s="9">
        <v>0</v>
      </c>
      <c r="K27" s="1">
        <v>0</v>
      </c>
      <c r="L27" s="9">
        <v>0</v>
      </c>
      <c r="M27" s="1">
        <v>0</v>
      </c>
      <c r="N27" s="9">
        <v>0</v>
      </c>
      <c r="O27" s="1">
        <v>0</v>
      </c>
      <c r="P27" s="9">
        <v>0</v>
      </c>
      <c r="Q27" s="1">
        <v>0</v>
      </c>
      <c r="R27" s="9">
        <v>0</v>
      </c>
      <c r="S27" s="1">
        <v>0</v>
      </c>
      <c r="T27" s="9">
        <v>0</v>
      </c>
      <c r="U27" s="1">
        <v>0</v>
      </c>
      <c r="V27" s="9">
        <v>0</v>
      </c>
      <c r="W27" s="1">
        <v>0</v>
      </c>
      <c r="X27" s="23">
        <v>0</v>
      </c>
      <c r="Y27" s="1">
        <v>0</v>
      </c>
      <c r="Z27" s="23">
        <v>0</v>
      </c>
      <c r="AA27" s="1">
        <v>0</v>
      </c>
      <c r="AB27" s="23">
        <v>0</v>
      </c>
      <c r="AC27" s="20">
        <v>0</v>
      </c>
    </row>
    <row r="28" spans="1:29">
      <c r="A28" s="1">
        <v>5330</v>
      </c>
      <c r="B28" s="1" t="s">
        <v>26</v>
      </c>
      <c r="C28" s="3">
        <f t="shared" si="4"/>
        <v>0</v>
      </c>
      <c r="D28" s="2">
        <f t="shared" si="4"/>
        <v>0</v>
      </c>
      <c r="E28" s="2">
        <f t="shared" si="5"/>
        <v>0</v>
      </c>
      <c r="F28" s="9">
        <v>0</v>
      </c>
      <c r="G28" s="1">
        <v>0</v>
      </c>
      <c r="H28" s="9">
        <v>0</v>
      </c>
      <c r="I28" s="1">
        <v>0</v>
      </c>
      <c r="J28" s="9">
        <v>0</v>
      </c>
      <c r="K28" s="1">
        <v>0</v>
      </c>
      <c r="L28" s="9">
        <v>0</v>
      </c>
      <c r="M28" s="1">
        <v>0</v>
      </c>
      <c r="N28" s="9">
        <v>0</v>
      </c>
      <c r="O28" s="1">
        <v>0</v>
      </c>
      <c r="P28" s="9">
        <v>0</v>
      </c>
      <c r="Q28" s="1">
        <v>0</v>
      </c>
      <c r="R28" s="9">
        <v>0</v>
      </c>
      <c r="S28" s="1">
        <v>0</v>
      </c>
      <c r="T28" s="9">
        <v>0</v>
      </c>
      <c r="U28" s="1">
        <v>0</v>
      </c>
      <c r="V28" s="9">
        <v>0</v>
      </c>
      <c r="W28" s="1">
        <v>0</v>
      </c>
      <c r="X28" s="9">
        <v>0</v>
      </c>
      <c r="Y28" s="1">
        <v>0</v>
      </c>
      <c r="Z28" s="9">
        <v>0</v>
      </c>
      <c r="AA28" s="1">
        <v>0</v>
      </c>
      <c r="AB28" s="9">
        <v>0</v>
      </c>
      <c r="AC28" s="1">
        <v>0</v>
      </c>
    </row>
    <row r="29" spans="1:29">
      <c r="A29" s="19">
        <v>5400</v>
      </c>
      <c r="B29" s="20" t="s">
        <v>196</v>
      </c>
      <c r="C29" s="3">
        <f t="shared" si="4"/>
        <v>4512</v>
      </c>
      <c r="D29" s="2">
        <f t="shared" si="4"/>
        <v>0</v>
      </c>
      <c r="E29" s="2">
        <f t="shared" si="5"/>
        <v>4512</v>
      </c>
      <c r="F29" s="23">
        <f>(Z26+AB26)*0.141</f>
        <v>0</v>
      </c>
      <c r="G29" s="1">
        <v>0</v>
      </c>
      <c r="H29" s="9">
        <v>0</v>
      </c>
      <c r="I29" s="1">
        <v>0</v>
      </c>
      <c r="J29" s="23">
        <f>(F26+H26)*0.141</f>
        <v>0</v>
      </c>
      <c r="K29" s="1">
        <v>0</v>
      </c>
      <c r="L29" s="9">
        <v>0</v>
      </c>
      <c r="M29" s="1">
        <v>0</v>
      </c>
      <c r="N29" s="9">
        <f>(J26+L26)*0.141</f>
        <v>2256</v>
      </c>
      <c r="O29" s="1">
        <v>0</v>
      </c>
      <c r="P29" s="9">
        <v>0</v>
      </c>
      <c r="Q29" s="1">
        <v>0</v>
      </c>
      <c r="R29" s="9">
        <f>(N26+P26)*0.141</f>
        <v>0</v>
      </c>
      <c r="S29" s="1">
        <v>0</v>
      </c>
      <c r="T29" s="9">
        <v>0</v>
      </c>
      <c r="U29" s="1">
        <v>0</v>
      </c>
      <c r="V29" s="9">
        <f>(R26+T26)*0.141</f>
        <v>0</v>
      </c>
      <c r="W29" s="1">
        <v>0</v>
      </c>
      <c r="X29" s="23">
        <v>0</v>
      </c>
      <c r="Y29" s="1">
        <v>0</v>
      </c>
      <c r="Z29" s="23">
        <f>(V26+X26)*0.141</f>
        <v>2256</v>
      </c>
      <c r="AA29" s="1">
        <v>0</v>
      </c>
      <c r="AB29" s="23">
        <v>0</v>
      </c>
      <c r="AC29" s="20">
        <v>0</v>
      </c>
    </row>
    <row r="30" spans="1:29">
      <c r="A30" s="1">
        <v>5990</v>
      </c>
      <c r="B30" s="1" t="s">
        <v>27</v>
      </c>
      <c r="C30" s="3">
        <f t="shared" si="4"/>
        <v>0</v>
      </c>
      <c r="D30" s="2">
        <f t="shared" si="4"/>
        <v>0</v>
      </c>
      <c r="E30" s="2">
        <f t="shared" si="5"/>
        <v>0</v>
      </c>
      <c r="F30" s="9">
        <v>0</v>
      </c>
      <c r="G30" s="1">
        <v>0</v>
      </c>
      <c r="H30" s="9">
        <v>0</v>
      </c>
      <c r="I30" s="1">
        <v>0</v>
      </c>
      <c r="J30" s="9">
        <v>0</v>
      </c>
      <c r="K30" s="1">
        <v>0</v>
      </c>
      <c r="L30" s="9">
        <v>0</v>
      </c>
      <c r="M30" s="1">
        <v>0</v>
      </c>
      <c r="N30" s="9">
        <v>0</v>
      </c>
      <c r="O30" s="1">
        <v>0</v>
      </c>
      <c r="P30" s="9">
        <v>0</v>
      </c>
      <c r="Q30" s="1">
        <v>0</v>
      </c>
      <c r="R30" s="9">
        <v>0</v>
      </c>
      <c r="S30" s="1">
        <v>0</v>
      </c>
      <c r="T30" s="9">
        <v>0</v>
      </c>
      <c r="U30" s="1">
        <v>0</v>
      </c>
      <c r="V30" s="9">
        <v>0</v>
      </c>
      <c r="W30" s="1">
        <v>0</v>
      </c>
      <c r="X30" s="9">
        <v>0</v>
      </c>
      <c r="Y30" s="1">
        <v>0</v>
      </c>
      <c r="Z30" s="9">
        <v>0</v>
      </c>
      <c r="AA30" s="1">
        <v>0</v>
      </c>
      <c r="AB30" s="9">
        <v>0</v>
      </c>
      <c r="AC30" s="1">
        <v>0</v>
      </c>
    </row>
    <row r="31" spans="1:29">
      <c r="A31" s="1">
        <v>6310</v>
      </c>
      <c r="B31" s="1" t="s">
        <v>28</v>
      </c>
      <c r="C31" s="3">
        <f t="shared" si="4"/>
        <v>23000</v>
      </c>
      <c r="D31" s="2">
        <f t="shared" si="4"/>
        <v>0</v>
      </c>
      <c r="E31" s="2">
        <f t="shared" si="5"/>
        <v>23000</v>
      </c>
      <c r="F31" s="9">
        <v>0</v>
      </c>
      <c r="G31" s="1">
        <v>0</v>
      </c>
      <c r="H31" s="9">
        <v>0</v>
      </c>
      <c r="I31" s="1">
        <v>0</v>
      </c>
      <c r="J31" s="9">
        <v>0</v>
      </c>
      <c r="K31" s="1">
        <v>0</v>
      </c>
      <c r="L31" s="9">
        <v>0</v>
      </c>
      <c r="M31" s="1">
        <v>0</v>
      </c>
      <c r="N31" s="9">
        <v>0</v>
      </c>
      <c r="O31" s="1">
        <v>0</v>
      </c>
      <c r="P31" s="9">
        <v>0</v>
      </c>
      <c r="Q31" s="1">
        <v>0</v>
      </c>
      <c r="R31" s="9">
        <v>0</v>
      </c>
      <c r="S31" s="1">
        <v>0</v>
      </c>
      <c r="T31" s="9">
        <v>0</v>
      </c>
      <c r="U31" s="1">
        <v>0</v>
      </c>
      <c r="V31" s="9">
        <v>0</v>
      </c>
      <c r="W31" s="1">
        <v>0</v>
      </c>
      <c r="X31" s="9">
        <v>23000</v>
      </c>
      <c r="Y31" s="1">
        <v>0</v>
      </c>
      <c r="Z31" s="9">
        <v>0</v>
      </c>
      <c r="AA31" s="1">
        <v>0</v>
      </c>
      <c r="AB31" s="9">
        <v>0</v>
      </c>
      <c r="AC31" s="1">
        <v>0</v>
      </c>
    </row>
    <row r="32" spans="1:29">
      <c r="A32" s="1">
        <v>6549</v>
      </c>
      <c r="B32" s="1" t="s">
        <v>29</v>
      </c>
      <c r="C32" s="3">
        <f t="shared" si="4"/>
        <v>2000</v>
      </c>
      <c r="D32" s="2">
        <f t="shared" si="4"/>
        <v>0</v>
      </c>
      <c r="E32" s="2">
        <f t="shared" si="5"/>
        <v>2000</v>
      </c>
      <c r="F32" s="9">
        <v>0</v>
      </c>
      <c r="G32" s="1">
        <v>0</v>
      </c>
      <c r="H32" s="9">
        <v>0</v>
      </c>
      <c r="I32" s="1">
        <v>0</v>
      </c>
      <c r="J32" s="9">
        <v>2000</v>
      </c>
      <c r="K32" s="1">
        <v>0</v>
      </c>
      <c r="L32" s="9">
        <v>0</v>
      </c>
      <c r="M32" s="1">
        <v>0</v>
      </c>
      <c r="N32" s="9">
        <v>0</v>
      </c>
      <c r="O32" s="1">
        <v>0</v>
      </c>
      <c r="P32" s="9">
        <v>0</v>
      </c>
      <c r="Q32" s="1">
        <v>0</v>
      </c>
      <c r="R32" s="9">
        <v>0</v>
      </c>
      <c r="S32" s="1">
        <v>0</v>
      </c>
      <c r="T32" s="9">
        <v>0</v>
      </c>
      <c r="U32" s="1">
        <v>0</v>
      </c>
      <c r="V32" s="9">
        <v>0</v>
      </c>
      <c r="W32" s="1">
        <v>0</v>
      </c>
      <c r="X32" s="9">
        <v>0</v>
      </c>
      <c r="Y32" s="1">
        <v>0</v>
      </c>
      <c r="Z32" s="9">
        <v>0</v>
      </c>
      <c r="AA32" s="1">
        <v>0</v>
      </c>
      <c r="AB32" s="9">
        <v>0</v>
      </c>
      <c r="AC32" s="1">
        <v>0</v>
      </c>
    </row>
    <row r="33" spans="1:29">
      <c r="A33" s="1">
        <v>6551</v>
      </c>
      <c r="B33" s="1" t="s">
        <v>30</v>
      </c>
      <c r="C33" s="3">
        <f t="shared" si="4"/>
        <v>5000</v>
      </c>
      <c r="D33" s="2">
        <f t="shared" si="4"/>
        <v>0</v>
      </c>
      <c r="E33" s="2">
        <f t="shared" si="5"/>
        <v>5000</v>
      </c>
      <c r="F33" s="9">
        <v>0</v>
      </c>
      <c r="G33" s="1">
        <v>0</v>
      </c>
      <c r="H33" s="9">
        <v>0</v>
      </c>
      <c r="I33" s="1">
        <v>0</v>
      </c>
      <c r="J33" s="9">
        <v>0</v>
      </c>
      <c r="K33" s="1">
        <v>0</v>
      </c>
      <c r="L33" s="9">
        <v>0</v>
      </c>
      <c r="M33" s="1">
        <v>0</v>
      </c>
      <c r="N33" s="9">
        <v>0</v>
      </c>
      <c r="O33" s="1">
        <v>0</v>
      </c>
      <c r="P33" s="9">
        <v>0</v>
      </c>
      <c r="Q33" s="1">
        <v>0</v>
      </c>
      <c r="R33" s="9">
        <v>0</v>
      </c>
      <c r="S33" s="1">
        <v>0</v>
      </c>
      <c r="T33" s="9">
        <v>0</v>
      </c>
      <c r="U33" s="1">
        <v>0</v>
      </c>
      <c r="V33" s="9">
        <v>0</v>
      </c>
      <c r="W33" s="1">
        <v>0</v>
      </c>
      <c r="X33" s="9">
        <v>5000</v>
      </c>
      <c r="Y33" s="1">
        <v>0</v>
      </c>
      <c r="Z33" s="9">
        <v>0</v>
      </c>
      <c r="AA33" s="1">
        <v>0</v>
      </c>
      <c r="AB33" s="9">
        <v>0</v>
      </c>
      <c r="AC33" s="1">
        <v>0</v>
      </c>
    </row>
    <row r="34" spans="1:29">
      <c r="A34" s="1">
        <v>6553</v>
      </c>
      <c r="B34" s="1" t="s">
        <v>31</v>
      </c>
      <c r="C34" s="3">
        <f t="shared" si="4"/>
        <v>0</v>
      </c>
      <c r="D34" s="2">
        <f t="shared" si="4"/>
        <v>0</v>
      </c>
      <c r="E34" s="2">
        <f t="shared" si="5"/>
        <v>0</v>
      </c>
      <c r="F34" s="9">
        <v>0</v>
      </c>
      <c r="G34" s="1">
        <v>0</v>
      </c>
      <c r="H34" s="9">
        <v>0</v>
      </c>
      <c r="I34" s="1">
        <v>0</v>
      </c>
      <c r="J34" s="9">
        <v>0</v>
      </c>
      <c r="K34" s="1">
        <v>0</v>
      </c>
      <c r="L34" s="9">
        <v>0</v>
      </c>
      <c r="M34" s="1">
        <v>0</v>
      </c>
      <c r="N34" s="9">
        <v>0</v>
      </c>
      <c r="O34" s="1">
        <v>0</v>
      </c>
      <c r="P34" s="9">
        <v>0</v>
      </c>
      <c r="Q34" s="1">
        <v>0</v>
      </c>
      <c r="R34" s="9">
        <v>0</v>
      </c>
      <c r="S34" s="1">
        <v>0</v>
      </c>
      <c r="T34" s="9">
        <v>0</v>
      </c>
      <c r="U34" s="1">
        <v>0</v>
      </c>
      <c r="V34" s="9">
        <v>0</v>
      </c>
      <c r="W34" s="1">
        <v>0</v>
      </c>
      <c r="X34" s="9">
        <v>0</v>
      </c>
      <c r="Y34" s="1">
        <v>0</v>
      </c>
      <c r="Z34" s="9">
        <v>0</v>
      </c>
      <c r="AA34" s="1">
        <v>0</v>
      </c>
      <c r="AB34" s="9">
        <v>0</v>
      </c>
      <c r="AC34" s="1">
        <v>0</v>
      </c>
    </row>
    <row r="35" spans="1:29">
      <c r="A35" s="1">
        <v>6600</v>
      </c>
      <c r="B35" s="1" t="s">
        <v>32</v>
      </c>
      <c r="C35" s="3">
        <f t="shared" si="4"/>
        <v>0</v>
      </c>
      <c r="D35" s="2">
        <f t="shared" si="4"/>
        <v>0</v>
      </c>
      <c r="E35" s="2">
        <f t="shared" si="5"/>
        <v>0</v>
      </c>
      <c r="F35" s="9">
        <v>0</v>
      </c>
      <c r="G35" s="1">
        <v>0</v>
      </c>
      <c r="H35" s="9">
        <v>0</v>
      </c>
      <c r="I35" s="1">
        <v>0</v>
      </c>
      <c r="J35" s="9">
        <v>0</v>
      </c>
      <c r="K35" s="1">
        <v>0</v>
      </c>
      <c r="L35" s="9">
        <v>0</v>
      </c>
      <c r="M35" s="1">
        <v>0</v>
      </c>
      <c r="N35" s="9">
        <v>0</v>
      </c>
      <c r="O35" s="1">
        <v>0</v>
      </c>
      <c r="P35" s="9">
        <v>0</v>
      </c>
      <c r="Q35" s="1">
        <v>0</v>
      </c>
      <c r="R35" s="9">
        <v>0</v>
      </c>
      <c r="S35" s="1">
        <v>0</v>
      </c>
      <c r="T35" s="9">
        <v>0</v>
      </c>
      <c r="U35" s="1">
        <v>0</v>
      </c>
      <c r="V35" s="9">
        <v>0</v>
      </c>
      <c r="W35" s="1">
        <v>0</v>
      </c>
      <c r="X35" s="9">
        <v>0</v>
      </c>
      <c r="Y35" s="1">
        <v>0</v>
      </c>
      <c r="Z35" s="9">
        <v>0</v>
      </c>
      <c r="AA35" s="1">
        <v>0</v>
      </c>
      <c r="AB35" s="9">
        <v>0</v>
      </c>
      <c r="AC35" s="1">
        <v>0</v>
      </c>
    </row>
    <row r="36" spans="1:29">
      <c r="A36" s="1">
        <v>6620</v>
      </c>
      <c r="B36" s="1" t="s">
        <v>33</v>
      </c>
      <c r="C36" s="3">
        <f t="shared" si="4"/>
        <v>0</v>
      </c>
      <c r="D36" s="2">
        <f t="shared" si="4"/>
        <v>0</v>
      </c>
      <c r="E36" s="2">
        <f t="shared" si="5"/>
        <v>0</v>
      </c>
      <c r="F36" s="9">
        <v>0</v>
      </c>
      <c r="G36" s="1">
        <v>0</v>
      </c>
      <c r="H36" s="9">
        <v>0</v>
      </c>
      <c r="I36" s="1">
        <v>0</v>
      </c>
      <c r="J36" s="9">
        <v>0</v>
      </c>
      <c r="K36" s="1">
        <v>0</v>
      </c>
      <c r="L36" s="9">
        <v>0</v>
      </c>
      <c r="M36" s="1">
        <v>0</v>
      </c>
      <c r="N36" s="9">
        <v>0</v>
      </c>
      <c r="O36" s="1">
        <v>0</v>
      </c>
      <c r="P36" s="9">
        <v>0</v>
      </c>
      <c r="Q36" s="1">
        <v>0</v>
      </c>
      <c r="R36" s="9">
        <v>0</v>
      </c>
      <c r="S36" s="1">
        <v>0</v>
      </c>
      <c r="T36" s="9">
        <v>0</v>
      </c>
      <c r="U36" s="1">
        <v>0</v>
      </c>
      <c r="V36" s="9">
        <v>0</v>
      </c>
      <c r="W36" s="1">
        <v>0</v>
      </c>
      <c r="X36" s="9">
        <v>0</v>
      </c>
      <c r="Y36" s="1">
        <v>0</v>
      </c>
      <c r="Z36" s="9">
        <v>0</v>
      </c>
      <c r="AA36" s="1">
        <v>0</v>
      </c>
      <c r="AB36" s="9">
        <v>0</v>
      </c>
      <c r="AC36" s="1">
        <v>0</v>
      </c>
    </row>
    <row r="37" spans="1:29">
      <c r="A37" s="1">
        <v>6652</v>
      </c>
      <c r="B37" s="1" t="s">
        <v>34</v>
      </c>
      <c r="C37" s="3">
        <f t="shared" si="4"/>
        <v>0</v>
      </c>
      <c r="D37" s="2">
        <f t="shared" si="4"/>
        <v>0</v>
      </c>
      <c r="E37" s="2">
        <f t="shared" si="5"/>
        <v>0</v>
      </c>
      <c r="F37" s="9">
        <v>0</v>
      </c>
      <c r="G37" s="1">
        <v>0</v>
      </c>
      <c r="H37" s="9">
        <v>0</v>
      </c>
      <c r="I37" s="1">
        <v>0</v>
      </c>
      <c r="J37" s="9">
        <v>0</v>
      </c>
      <c r="K37" s="1">
        <v>0</v>
      </c>
      <c r="L37" s="9">
        <v>0</v>
      </c>
      <c r="M37" s="1">
        <v>0</v>
      </c>
      <c r="N37" s="9">
        <v>0</v>
      </c>
      <c r="O37" s="1">
        <v>0</v>
      </c>
      <c r="P37" s="9">
        <v>0</v>
      </c>
      <c r="Q37" s="1">
        <v>0</v>
      </c>
      <c r="R37" s="9">
        <v>0</v>
      </c>
      <c r="S37" s="1">
        <v>0</v>
      </c>
      <c r="T37" s="9">
        <v>0</v>
      </c>
      <c r="U37" s="1">
        <v>0</v>
      </c>
      <c r="V37" s="9">
        <v>0</v>
      </c>
      <c r="W37" s="1">
        <v>0</v>
      </c>
      <c r="X37" s="9">
        <v>0</v>
      </c>
      <c r="Y37" s="1">
        <v>0</v>
      </c>
      <c r="Z37" s="9">
        <v>0</v>
      </c>
      <c r="AA37" s="1">
        <v>0</v>
      </c>
      <c r="AB37" s="9">
        <v>0</v>
      </c>
      <c r="AC37" s="1">
        <v>0</v>
      </c>
    </row>
    <row r="38" spans="1:29">
      <c r="A38" s="1">
        <v>6700</v>
      </c>
      <c r="B38" s="1" t="s">
        <v>35</v>
      </c>
      <c r="C38" s="3">
        <f t="shared" si="4"/>
        <v>0</v>
      </c>
      <c r="D38" s="2">
        <f t="shared" si="4"/>
        <v>0</v>
      </c>
      <c r="E38" s="2">
        <f t="shared" si="5"/>
        <v>0</v>
      </c>
      <c r="F38" s="9">
        <v>0</v>
      </c>
      <c r="G38" s="1">
        <v>0</v>
      </c>
      <c r="H38" s="9">
        <v>0</v>
      </c>
      <c r="I38" s="1">
        <v>0</v>
      </c>
      <c r="J38" s="9">
        <v>0</v>
      </c>
      <c r="K38" s="1">
        <v>0</v>
      </c>
      <c r="L38" s="9">
        <v>0</v>
      </c>
      <c r="M38" s="1">
        <v>0</v>
      </c>
      <c r="N38" s="9">
        <v>0</v>
      </c>
      <c r="O38" s="1">
        <v>0</v>
      </c>
      <c r="P38" s="9">
        <v>0</v>
      </c>
      <c r="Q38" s="1">
        <v>0</v>
      </c>
      <c r="R38" s="9">
        <v>0</v>
      </c>
      <c r="S38" s="1">
        <v>0</v>
      </c>
      <c r="T38" s="9">
        <v>0</v>
      </c>
      <c r="U38" s="1">
        <v>0</v>
      </c>
      <c r="V38" s="9">
        <v>0</v>
      </c>
      <c r="W38" s="1">
        <v>0</v>
      </c>
      <c r="X38" s="9">
        <v>0</v>
      </c>
      <c r="Y38" s="1">
        <v>0</v>
      </c>
      <c r="Z38" s="9">
        <v>0</v>
      </c>
      <c r="AA38" s="1">
        <v>0</v>
      </c>
      <c r="AB38" s="9">
        <v>0</v>
      </c>
      <c r="AC38" s="1">
        <v>0</v>
      </c>
    </row>
    <row r="39" spans="1:29">
      <c r="A39" s="1">
        <v>6710</v>
      </c>
      <c r="B39" s="1" t="s">
        <v>36</v>
      </c>
      <c r="C39" s="3">
        <f t="shared" si="4"/>
        <v>0</v>
      </c>
      <c r="D39" s="2">
        <f t="shared" si="4"/>
        <v>0</v>
      </c>
      <c r="E39" s="2">
        <f t="shared" si="5"/>
        <v>0</v>
      </c>
      <c r="F39" s="9">
        <v>0</v>
      </c>
      <c r="G39" s="1">
        <v>0</v>
      </c>
      <c r="H39" s="9">
        <v>0</v>
      </c>
      <c r="I39" s="1">
        <v>0</v>
      </c>
      <c r="J39" s="9">
        <v>0</v>
      </c>
      <c r="K39" s="1">
        <v>0</v>
      </c>
      <c r="L39" s="9">
        <v>0</v>
      </c>
      <c r="M39" s="1">
        <v>0</v>
      </c>
      <c r="N39" s="9">
        <v>0</v>
      </c>
      <c r="O39" s="1">
        <v>0</v>
      </c>
      <c r="P39" s="9">
        <v>0</v>
      </c>
      <c r="Q39" s="1">
        <v>0</v>
      </c>
      <c r="R39" s="9">
        <v>0</v>
      </c>
      <c r="S39" s="1">
        <v>0</v>
      </c>
      <c r="T39" s="9">
        <v>0</v>
      </c>
      <c r="U39" s="1">
        <v>0</v>
      </c>
      <c r="V39" s="9">
        <v>0</v>
      </c>
      <c r="W39" s="1">
        <v>0</v>
      </c>
      <c r="X39" s="9">
        <v>0</v>
      </c>
      <c r="Y39" s="1">
        <v>0</v>
      </c>
      <c r="Z39" s="9">
        <v>0</v>
      </c>
      <c r="AA39" s="1">
        <v>0</v>
      </c>
      <c r="AB39" s="9">
        <v>0</v>
      </c>
      <c r="AC39" s="1">
        <v>0</v>
      </c>
    </row>
    <row r="40" spans="1:29">
      <c r="A40" s="1">
        <v>6800</v>
      </c>
      <c r="B40" s="1" t="s">
        <v>37</v>
      </c>
      <c r="C40" s="3">
        <f t="shared" si="4"/>
        <v>0</v>
      </c>
      <c r="D40" s="2">
        <f t="shared" si="4"/>
        <v>0</v>
      </c>
      <c r="E40" s="2">
        <f t="shared" si="5"/>
        <v>0</v>
      </c>
      <c r="F40" s="9">
        <v>0</v>
      </c>
      <c r="G40" s="1">
        <v>0</v>
      </c>
      <c r="H40" s="9">
        <v>0</v>
      </c>
      <c r="I40" s="1">
        <v>0</v>
      </c>
      <c r="J40" s="9">
        <v>0</v>
      </c>
      <c r="K40" s="1">
        <v>0</v>
      </c>
      <c r="L40" s="9">
        <v>0</v>
      </c>
      <c r="M40" s="1">
        <v>0</v>
      </c>
      <c r="N40" s="9">
        <v>0</v>
      </c>
      <c r="O40" s="1">
        <v>0</v>
      </c>
      <c r="P40" s="9">
        <v>0</v>
      </c>
      <c r="Q40" s="1">
        <v>0</v>
      </c>
      <c r="R40" s="9">
        <v>0</v>
      </c>
      <c r="S40" s="1">
        <v>0</v>
      </c>
      <c r="T40" s="9">
        <v>0</v>
      </c>
      <c r="U40" s="1">
        <v>0</v>
      </c>
      <c r="V40" s="9">
        <v>0</v>
      </c>
      <c r="W40" s="1">
        <v>0</v>
      </c>
      <c r="X40" s="9">
        <v>0</v>
      </c>
      <c r="Y40" s="1">
        <v>0</v>
      </c>
      <c r="Z40" s="9">
        <v>0</v>
      </c>
      <c r="AA40" s="1">
        <v>0</v>
      </c>
      <c r="AB40" s="9">
        <v>0</v>
      </c>
      <c r="AC40" s="1">
        <v>0</v>
      </c>
    </row>
    <row r="41" spans="1:29">
      <c r="A41" s="1">
        <v>6801</v>
      </c>
      <c r="B41" s="1" t="s">
        <v>38</v>
      </c>
      <c r="C41" s="3">
        <f t="shared" si="4"/>
        <v>0</v>
      </c>
      <c r="D41" s="2">
        <f t="shared" si="4"/>
        <v>0</v>
      </c>
      <c r="E41" s="2">
        <f t="shared" si="5"/>
        <v>0</v>
      </c>
      <c r="F41" s="9">
        <v>0</v>
      </c>
      <c r="G41" s="1">
        <v>0</v>
      </c>
      <c r="H41" s="9">
        <v>0</v>
      </c>
      <c r="I41" s="1">
        <v>0</v>
      </c>
      <c r="J41" s="9">
        <v>0</v>
      </c>
      <c r="K41" s="1">
        <v>0</v>
      </c>
      <c r="L41" s="9">
        <v>0</v>
      </c>
      <c r="M41" s="1">
        <v>0</v>
      </c>
      <c r="N41" s="9">
        <v>0</v>
      </c>
      <c r="O41" s="1">
        <v>0</v>
      </c>
      <c r="P41" s="9">
        <v>0</v>
      </c>
      <c r="Q41" s="1">
        <v>0</v>
      </c>
      <c r="R41" s="9">
        <v>0</v>
      </c>
      <c r="S41" s="1">
        <v>0</v>
      </c>
      <c r="T41" s="9">
        <v>0</v>
      </c>
      <c r="U41" s="1">
        <v>0</v>
      </c>
      <c r="V41" s="9">
        <v>0</v>
      </c>
      <c r="W41" s="1">
        <v>0</v>
      </c>
      <c r="X41" s="9">
        <v>0</v>
      </c>
      <c r="Y41" s="1">
        <v>0</v>
      </c>
      <c r="Z41" s="9">
        <v>0</v>
      </c>
      <c r="AA41" s="1">
        <v>0</v>
      </c>
      <c r="AB41" s="9">
        <v>0</v>
      </c>
      <c r="AC41" s="1">
        <v>0</v>
      </c>
    </row>
    <row r="42" spans="1:29">
      <c r="A42" s="1">
        <v>6860</v>
      </c>
      <c r="B42" s="1" t="s">
        <v>39</v>
      </c>
      <c r="C42" s="3">
        <f t="shared" si="4"/>
        <v>0</v>
      </c>
      <c r="D42" s="2">
        <f t="shared" si="4"/>
        <v>0</v>
      </c>
      <c r="E42" s="2">
        <f t="shared" si="5"/>
        <v>0</v>
      </c>
      <c r="F42" s="9">
        <v>0</v>
      </c>
      <c r="G42" s="1">
        <v>0</v>
      </c>
      <c r="H42" s="9">
        <v>0</v>
      </c>
      <c r="I42" s="1">
        <v>0</v>
      </c>
      <c r="J42" s="9">
        <v>0</v>
      </c>
      <c r="K42" s="1">
        <v>0</v>
      </c>
      <c r="L42" s="9">
        <v>0</v>
      </c>
      <c r="M42" s="1">
        <v>0</v>
      </c>
      <c r="N42" s="9">
        <v>0</v>
      </c>
      <c r="O42" s="1">
        <v>0</v>
      </c>
      <c r="P42" s="9">
        <v>0</v>
      </c>
      <c r="Q42" s="1">
        <v>0</v>
      </c>
      <c r="R42" s="9">
        <v>0</v>
      </c>
      <c r="S42" s="1">
        <v>0</v>
      </c>
      <c r="T42" s="9">
        <v>0</v>
      </c>
      <c r="U42" s="1">
        <v>0</v>
      </c>
      <c r="V42" s="9">
        <v>0</v>
      </c>
      <c r="W42" s="1">
        <v>0</v>
      </c>
      <c r="X42" s="9">
        <v>0</v>
      </c>
      <c r="Y42" s="1">
        <v>0</v>
      </c>
      <c r="Z42" s="9">
        <v>0</v>
      </c>
      <c r="AA42" s="1">
        <v>0</v>
      </c>
      <c r="AB42" s="9">
        <v>0</v>
      </c>
      <c r="AC42" s="1">
        <v>0</v>
      </c>
    </row>
    <row r="43" spans="1:29">
      <c r="A43" s="1">
        <v>6861</v>
      </c>
      <c r="B43" s="1" t="s">
        <v>40</v>
      </c>
      <c r="C43" s="3">
        <f t="shared" si="4"/>
        <v>2500</v>
      </c>
      <c r="D43" s="2">
        <f t="shared" si="4"/>
        <v>0</v>
      </c>
      <c r="E43" s="2">
        <f t="shared" si="5"/>
        <v>2500</v>
      </c>
      <c r="F43" s="9">
        <v>2500</v>
      </c>
      <c r="G43" s="1">
        <v>0</v>
      </c>
      <c r="H43" s="9">
        <v>0</v>
      </c>
      <c r="I43" s="1">
        <v>0</v>
      </c>
      <c r="J43" s="9">
        <v>0</v>
      </c>
      <c r="K43" s="1">
        <v>0</v>
      </c>
      <c r="L43" s="9">
        <v>0</v>
      </c>
      <c r="M43" s="1">
        <v>0</v>
      </c>
      <c r="N43" s="9">
        <v>0</v>
      </c>
      <c r="O43" s="1">
        <v>0</v>
      </c>
      <c r="P43" s="9">
        <v>0</v>
      </c>
      <c r="Q43" s="1">
        <v>0</v>
      </c>
      <c r="R43" s="9">
        <v>0</v>
      </c>
      <c r="S43" s="1">
        <v>0</v>
      </c>
      <c r="T43" s="9">
        <v>0</v>
      </c>
      <c r="U43" s="1">
        <v>0</v>
      </c>
      <c r="V43" s="9">
        <v>0</v>
      </c>
      <c r="W43" s="1">
        <v>0</v>
      </c>
      <c r="X43" s="9">
        <v>0</v>
      </c>
      <c r="Y43" s="1">
        <v>0</v>
      </c>
      <c r="Z43" s="9">
        <v>0</v>
      </c>
      <c r="AA43" s="1">
        <v>0</v>
      </c>
      <c r="AB43" s="9">
        <v>0</v>
      </c>
      <c r="AC43" s="1">
        <v>0</v>
      </c>
    </row>
    <row r="44" spans="1:29">
      <c r="A44" s="1">
        <v>6862</v>
      </c>
      <c r="B44" s="1" t="s">
        <v>41</v>
      </c>
      <c r="C44" s="3">
        <f t="shared" si="4"/>
        <v>2500</v>
      </c>
      <c r="D44" s="2">
        <f t="shared" si="4"/>
        <v>0</v>
      </c>
      <c r="E44" s="2">
        <f t="shared" si="5"/>
        <v>2500</v>
      </c>
      <c r="F44" s="9">
        <v>0</v>
      </c>
      <c r="G44" s="1">
        <v>0</v>
      </c>
      <c r="H44" s="9">
        <v>0</v>
      </c>
      <c r="I44" s="1">
        <v>0</v>
      </c>
      <c r="J44" s="9">
        <v>2500</v>
      </c>
      <c r="K44" s="1">
        <v>0</v>
      </c>
      <c r="L44" s="9">
        <v>0</v>
      </c>
      <c r="M44" s="1">
        <v>0</v>
      </c>
      <c r="N44" s="9">
        <v>0</v>
      </c>
      <c r="O44" s="1">
        <v>0</v>
      </c>
      <c r="P44" s="9">
        <v>0</v>
      </c>
      <c r="Q44" s="1">
        <v>0</v>
      </c>
      <c r="R44" s="9">
        <v>0</v>
      </c>
      <c r="S44" s="1">
        <v>0</v>
      </c>
      <c r="T44" s="9">
        <v>0</v>
      </c>
      <c r="U44" s="1">
        <v>0</v>
      </c>
      <c r="V44" s="9">
        <v>0</v>
      </c>
      <c r="W44" s="1">
        <v>0</v>
      </c>
      <c r="X44" s="9">
        <v>0</v>
      </c>
      <c r="Y44" s="1">
        <v>0</v>
      </c>
      <c r="Z44" s="9">
        <v>0</v>
      </c>
      <c r="AA44" s="1">
        <v>0</v>
      </c>
      <c r="AB44" s="9">
        <v>0</v>
      </c>
      <c r="AC44" s="1">
        <v>0</v>
      </c>
    </row>
    <row r="45" spans="1:29">
      <c r="A45" s="1">
        <v>6901</v>
      </c>
      <c r="B45" s="1" t="s">
        <v>42</v>
      </c>
      <c r="C45" s="3">
        <f t="shared" si="4"/>
        <v>0</v>
      </c>
      <c r="D45" s="2">
        <f t="shared" si="4"/>
        <v>0</v>
      </c>
      <c r="E45" s="2">
        <f t="shared" si="5"/>
        <v>0</v>
      </c>
      <c r="F45" s="9">
        <v>0</v>
      </c>
      <c r="G45" s="1">
        <v>0</v>
      </c>
      <c r="H45" s="9">
        <v>0</v>
      </c>
      <c r="I45" s="1">
        <v>0</v>
      </c>
      <c r="J45" s="9">
        <v>0</v>
      </c>
      <c r="K45" s="1">
        <v>0</v>
      </c>
      <c r="L45" s="9">
        <v>0</v>
      </c>
      <c r="M45" s="1">
        <v>0</v>
      </c>
      <c r="N45" s="9">
        <v>0</v>
      </c>
      <c r="O45" s="1">
        <v>0</v>
      </c>
      <c r="P45" s="9">
        <v>0</v>
      </c>
      <c r="Q45" s="1">
        <v>0</v>
      </c>
      <c r="R45" s="9">
        <v>0</v>
      </c>
      <c r="S45" s="1">
        <v>0</v>
      </c>
      <c r="T45" s="9">
        <v>0</v>
      </c>
      <c r="U45" s="1">
        <v>0</v>
      </c>
      <c r="V45" s="9">
        <v>0</v>
      </c>
      <c r="W45" s="1">
        <v>0</v>
      </c>
      <c r="X45" s="9">
        <v>0</v>
      </c>
      <c r="Y45" s="1">
        <v>0</v>
      </c>
      <c r="Z45" s="9">
        <v>0</v>
      </c>
      <c r="AA45" s="1">
        <v>0</v>
      </c>
      <c r="AB45" s="9">
        <v>0</v>
      </c>
      <c r="AC45" s="1">
        <v>0</v>
      </c>
    </row>
    <row r="46" spans="1:29">
      <c r="A46" s="1">
        <v>6902</v>
      </c>
      <c r="B46" s="1" t="s">
        <v>43</v>
      </c>
      <c r="C46" s="3">
        <f t="shared" si="4"/>
        <v>0</v>
      </c>
      <c r="D46" s="2">
        <f t="shared" si="4"/>
        <v>0</v>
      </c>
      <c r="E46" s="2">
        <f t="shared" si="5"/>
        <v>0</v>
      </c>
      <c r="F46" s="9">
        <v>0</v>
      </c>
      <c r="G46" s="1">
        <v>0</v>
      </c>
      <c r="H46" s="9">
        <v>0</v>
      </c>
      <c r="I46" s="1">
        <v>0</v>
      </c>
      <c r="J46" s="9">
        <v>0</v>
      </c>
      <c r="K46" s="1">
        <v>0</v>
      </c>
      <c r="L46" s="9">
        <v>0</v>
      </c>
      <c r="M46" s="1">
        <v>0</v>
      </c>
      <c r="N46" s="9">
        <v>0</v>
      </c>
      <c r="O46" s="1">
        <v>0</v>
      </c>
      <c r="P46" s="9">
        <v>0</v>
      </c>
      <c r="Q46" s="1">
        <v>0</v>
      </c>
      <c r="R46" s="9">
        <v>0</v>
      </c>
      <c r="S46" s="1">
        <v>0</v>
      </c>
      <c r="T46" s="9">
        <v>0</v>
      </c>
      <c r="U46" s="1">
        <v>0</v>
      </c>
      <c r="V46" s="9">
        <v>0</v>
      </c>
      <c r="W46" s="1">
        <v>0</v>
      </c>
      <c r="X46" s="9">
        <v>0</v>
      </c>
      <c r="Y46" s="1">
        <v>0</v>
      </c>
      <c r="Z46" s="9">
        <v>0</v>
      </c>
      <c r="AA46" s="1">
        <v>0</v>
      </c>
      <c r="AB46" s="9">
        <v>0</v>
      </c>
      <c r="AC46" s="1">
        <v>0</v>
      </c>
    </row>
    <row r="47" spans="1:29">
      <c r="A47" s="1">
        <v>7320</v>
      </c>
      <c r="B47" s="1" t="s">
        <v>44</v>
      </c>
      <c r="C47" s="3">
        <f t="shared" si="4"/>
        <v>5000</v>
      </c>
      <c r="D47" s="2">
        <f t="shared" si="4"/>
        <v>0</v>
      </c>
      <c r="E47" s="2">
        <f t="shared" si="5"/>
        <v>5000</v>
      </c>
      <c r="F47" s="9">
        <v>2500</v>
      </c>
      <c r="G47" s="1">
        <v>0</v>
      </c>
      <c r="H47" s="9">
        <v>0</v>
      </c>
      <c r="I47" s="1">
        <v>0</v>
      </c>
      <c r="J47" s="9">
        <v>0</v>
      </c>
      <c r="K47" s="1">
        <v>0</v>
      </c>
      <c r="L47" s="9">
        <v>0</v>
      </c>
      <c r="M47" s="1">
        <v>0</v>
      </c>
      <c r="N47" s="9">
        <v>0</v>
      </c>
      <c r="O47" s="1">
        <v>0</v>
      </c>
      <c r="P47" s="9">
        <v>0</v>
      </c>
      <c r="Q47" s="1">
        <v>0</v>
      </c>
      <c r="R47" s="9">
        <v>0</v>
      </c>
      <c r="S47" s="1">
        <v>0</v>
      </c>
      <c r="T47" s="9">
        <v>0</v>
      </c>
      <c r="U47" s="1">
        <v>0</v>
      </c>
      <c r="V47" s="9">
        <v>0</v>
      </c>
      <c r="W47" s="1">
        <v>0</v>
      </c>
      <c r="X47" s="9">
        <v>0</v>
      </c>
      <c r="Y47" s="1">
        <v>0</v>
      </c>
      <c r="Z47" s="9">
        <v>2500</v>
      </c>
      <c r="AA47" s="1">
        <v>0</v>
      </c>
      <c r="AB47" s="9">
        <v>0</v>
      </c>
      <c r="AC47" s="1">
        <v>0</v>
      </c>
    </row>
    <row r="48" spans="1:29">
      <c r="A48" s="1">
        <v>7420</v>
      </c>
      <c r="B48" s="1" t="s">
        <v>45</v>
      </c>
      <c r="C48" s="3">
        <f t="shared" si="4"/>
        <v>0</v>
      </c>
      <c r="D48" s="2">
        <f t="shared" si="4"/>
        <v>0</v>
      </c>
      <c r="E48" s="2">
        <f t="shared" si="5"/>
        <v>0</v>
      </c>
      <c r="F48" s="9">
        <v>0</v>
      </c>
      <c r="G48" s="1">
        <v>0</v>
      </c>
      <c r="H48" s="9">
        <v>0</v>
      </c>
      <c r="I48" s="1">
        <v>0</v>
      </c>
      <c r="J48" s="9">
        <v>0</v>
      </c>
      <c r="K48" s="1">
        <v>0</v>
      </c>
      <c r="L48" s="9">
        <v>0</v>
      </c>
      <c r="M48" s="1">
        <v>0</v>
      </c>
      <c r="N48" s="9">
        <v>0</v>
      </c>
      <c r="O48" s="1">
        <v>0</v>
      </c>
      <c r="P48" s="9">
        <v>0</v>
      </c>
      <c r="Q48" s="1">
        <v>0</v>
      </c>
      <c r="R48" s="9">
        <v>0</v>
      </c>
      <c r="S48" s="1">
        <v>0</v>
      </c>
      <c r="T48" s="9">
        <v>0</v>
      </c>
      <c r="U48" s="1">
        <v>0</v>
      </c>
      <c r="V48" s="9">
        <v>0</v>
      </c>
      <c r="W48" s="1">
        <v>0</v>
      </c>
      <c r="X48" s="9">
        <v>0</v>
      </c>
      <c r="Y48" s="1">
        <v>0</v>
      </c>
      <c r="Z48" s="9">
        <v>0</v>
      </c>
      <c r="AA48" s="1">
        <v>0</v>
      </c>
      <c r="AB48" s="9">
        <v>0</v>
      </c>
      <c r="AC48" s="1">
        <v>0</v>
      </c>
    </row>
    <row r="49" spans="1:29">
      <c r="A49" s="1">
        <v>7500</v>
      </c>
      <c r="B49" s="1" t="s">
        <v>46</v>
      </c>
      <c r="C49" s="3">
        <f t="shared" si="4"/>
        <v>0</v>
      </c>
      <c r="D49" s="2">
        <f t="shared" si="4"/>
        <v>0</v>
      </c>
      <c r="E49" s="2">
        <f t="shared" si="5"/>
        <v>0</v>
      </c>
      <c r="F49" s="9">
        <v>0</v>
      </c>
      <c r="G49" s="1">
        <v>0</v>
      </c>
      <c r="H49" s="9">
        <v>0</v>
      </c>
      <c r="I49" s="1">
        <v>0</v>
      </c>
      <c r="J49" s="9">
        <v>0</v>
      </c>
      <c r="K49" s="1">
        <v>0</v>
      </c>
      <c r="L49" s="9">
        <v>0</v>
      </c>
      <c r="M49" s="1">
        <v>0</v>
      </c>
      <c r="N49" s="9">
        <v>0</v>
      </c>
      <c r="O49" s="1">
        <v>0</v>
      </c>
      <c r="P49" s="9">
        <v>0</v>
      </c>
      <c r="Q49" s="1">
        <v>0</v>
      </c>
      <c r="R49" s="9">
        <v>0</v>
      </c>
      <c r="S49" s="1">
        <v>0</v>
      </c>
      <c r="T49" s="9">
        <v>0</v>
      </c>
      <c r="U49" s="1">
        <v>0</v>
      </c>
      <c r="V49" s="9">
        <v>0</v>
      </c>
      <c r="W49" s="1">
        <v>0</v>
      </c>
      <c r="X49" s="9">
        <v>0</v>
      </c>
      <c r="Y49" s="1">
        <v>0</v>
      </c>
      <c r="Z49" s="9">
        <v>0</v>
      </c>
      <c r="AA49" s="1">
        <v>0</v>
      </c>
      <c r="AB49" s="9">
        <v>0</v>
      </c>
      <c r="AC49" s="1">
        <v>0</v>
      </c>
    </row>
    <row r="50" spans="1:29">
      <c r="A50" s="1">
        <v>7720</v>
      </c>
      <c r="B50" s="1" t="s">
        <v>47</v>
      </c>
      <c r="C50" s="3">
        <f t="shared" si="4"/>
        <v>0</v>
      </c>
      <c r="D50" s="2">
        <f t="shared" si="4"/>
        <v>0</v>
      </c>
      <c r="E50" s="2">
        <f t="shared" si="5"/>
        <v>0</v>
      </c>
      <c r="F50" s="9">
        <v>0</v>
      </c>
      <c r="G50" s="1">
        <v>0</v>
      </c>
      <c r="H50" s="9">
        <v>0</v>
      </c>
      <c r="I50" s="1">
        <v>0</v>
      </c>
      <c r="J50" s="9">
        <v>0</v>
      </c>
      <c r="K50" s="1">
        <v>0</v>
      </c>
      <c r="L50" s="9">
        <v>0</v>
      </c>
      <c r="M50" s="1">
        <v>0</v>
      </c>
      <c r="N50" s="9">
        <v>0</v>
      </c>
      <c r="O50" s="1">
        <v>0</v>
      </c>
      <c r="P50" s="9">
        <v>0</v>
      </c>
      <c r="Q50" s="1">
        <v>0</v>
      </c>
      <c r="R50" s="9">
        <v>0</v>
      </c>
      <c r="S50" s="1">
        <v>0</v>
      </c>
      <c r="T50" s="9">
        <v>0</v>
      </c>
      <c r="U50" s="1">
        <v>0</v>
      </c>
      <c r="V50" s="9">
        <v>0</v>
      </c>
      <c r="W50" s="1">
        <v>0</v>
      </c>
      <c r="X50" s="9">
        <v>0</v>
      </c>
      <c r="Y50" s="1">
        <v>0</v>
      </c>
      <c r="Z50" s="9">
        <v>0</v>
      </c>
      <c r="AA50" s="1">
        <v>0</v>
      </c>
      <c r="AB50" s="9">
        <v>0</v>
      </c>
      <c r="AC50" s="1">
        <v>0</v>
      </c>
    </row>
    <row r="51" spans="1:29">
      <c r="A51" s="1">
        <v>7770</v>
      </c>
      <c r="B51" s="1" t="s">
        <v>48</v>
      </c>
      <c r="C51" s="3">
        <f t="shared" si="4"/>
        <v>0</v>
      </c>
      <c r="D51" s="2">
        <f t="shared" si="4"/>
        <v>0</v>
      </c>
      <c r="E51" s="2">
        <f t="shared" si="5"/>
        <v>0</v>
      </c>
      <c r="F51" s="9">
        <v>0</v>
      </c>
      <c r="G51" s="1">
        <v>0</v>
      </c>
      <c r="H51" s="9">
        <v>0</v>
      </c>
      <c r="I51" s="1">
        <v>0</v>
      </c>
      <c r="J51" s="9">
        <v>0</v>
      </c>
      <c r="K51" s="1">
        <v>0</v>
      </c>
      <c r="L51" s="9">
        <v>0</v>
      </c>
      <c r="M51" s="1">
        <v>0</v>
      </c>
      <c r="N51" s="9">
        <v>0</v>
      </c>
      <c r="O51" s="1">
        <v>0</v>
      </c>
      <c r="P51" s="9">
        <v>0</v>
      </c>
      <c r="Q51" s="1">
        <v>0</v>
      </c>
      <c r="R51" s="9">
        <v>0</v>
      </c>
      <c r="S51" s="1">
        <v>0</v>
      </c>
      <c r="T51" s="9">
        <v>0</v>
      </c>
      <c r="U51" s="1">
        <v>0</v>
      </c>
      <c r="V51" s="9">
        <v>0</v>
      </c>
      <c r="W51" s="1">
        <v>0</v>
      </c>
      <c r="X51" s="9">
        <v>0</v>
      </c>
      <c r="Y51" s="1">
        <v>0</v>
      </c>
      <c r="Z51" s="9">
        <v>0</v>
      </c>
      <c r="AA51" s="1">
        <v>0</v>
      </c>
      <c r="AB51" s="9">
        <v>0</v>
      </c>
      <c r="AC51" s="1">
        <v>0</v>
      </c>
    </row>
    <row r="52" spans="1:29">
      <c r="A52" s="1">
        <v>7771</v>
      </c>
      <c r="B52" s="1" t="s">
        <v>49</v>
      </c>
      <c r="C52" s="3">
        <f t="shared" si="4"/>
        <v>0</v>
      </c>
      <c r="D52" s="2">
        <f t="shared" si="4"/>
        <v>0</v>
      </c>
      <c r="E52" s="2">
        <f t="shared" si="5"/>
        <v>0</v>
      </c>
      <c r="F52" s="9">
        <v>0</v>
      </c>
      <c r="G52" s="1">
        <v>0</v>
      </c>
      <c r="H52" s="9">
        <v>0</v>
      </c>
      <c r="I52" s="1">
        <v>0</v>
      </c>
      <c r="J52" s="9">
        <v>0</v>
      </c>
      <c r="K52" s="1">
        <v>0</v>
      </c>
      <c r="L52" s="9">
        <v>0</v>
      </c>
      <c r="M52" s="1">
        <v>0</v>
      </c>
      <c r="N52" s="9">
        <v>0</v>
      </c>
      <c r="O52" s="1">
        <v>0</v>
      </c>
      <c r="P52" s="9">
        <v>0</v>
      </c>
      <c r="Q52" s="1">
        <v>0</v>
      </c>
      <c r="R52" s="9">
        <v>0</v>
      </c>
      <c r="S52" s="1">
        <v>0</v>
      </c>
      <c r="T52" s="9">
        <v>0</v>
      </c>
      <c r="U52" s="1">
        <v>0</v>
      </c>
      <c r="V52" s="9">
        <v>0</v>
      </c>
      <c r="W52" s="1">
        <v>0</v>
      </c>
      <c r="X52" s="9">
        <v>0</v>
      </c>
      <c r="Y52" s="1">
        <v>0</v>
      </c>
      <c r="Z52" s="9">
        <v>0</v>
      </c>
      <c r="AA52" s="1">
        <v>0</v>
      </c>
      <c r="AB52" s="9">
        <v>0</v>
      </c>
      <c r="AC52" s="1">
        <v>0</v>
      </c>
    </row>
    <row r="53" spans="1:29">
      <c r="A53" s="1">
        <v>7790</v>
      </c>
      <c r="B53" s="1" t="s">
        <v>50</v>
      </c>
      <c r="C53" s="3">
        <f t="shared" si="4"/>
        <v>0</v>
      </c>
      <c r="D53" s="2">
        <f t="shared" si="4"/>
        <v>0</v>
      </c>
      <c r="E53" s="2">
        <f t="shared" si="5"/>
        <v>0</v>
      </c>
      <c r="F53" s="9">
        <v>0</v>
      </c>
      <c r="G53" s="1">
        <v>0</v>
      </c>
      <c r="H53" s="9">
        <v>0</v>
      </c>
      <c r="I53" s="1">
        <v>0</v>
      </c>
      <c r="J53" s="9">
        <v>0</v>
      </c>
      <c r="K53" s="1">
        <v>0</v>
      </c>
      <c r="L53" s="9">
        <v>0</v>
      </c>
      <c r="M53" s="1">
        <v>0</v>
      </c>
      <c r="N53" s="9">
        <v>0</v>
      </c>
      <c r="O53" s="1">
        <v>0</v>
      </c>
      <c r="P53" s="9">
        <v>0</v>
      </c>
      <c r="Q53" s="1">
        <v>0</v>
      </c>
      <c r="R53" s="9">
        <v>0</v>
      </c>
      <c r="S53" s="1">
        <v>0</v>
      </c>
      <c r="T53" s="9">
        <v>0</v>
      </c>
      <c r="U53" s="1">
        <v>0</v>
      </c>
      <c r="V53" s="9">
        <v>0</v>
      </c>
      <c r="W53" s="1">
        <v>0</v>
      </c>
      <c r="X53" s="9">
        <v>0</v>
      </c>
      <c r="Y53" s="1">
        <v>0</v>
      </c>
      <c r="Z53" s="9">
        <v>0</v>
      </c>
      <c r="AA53" s="1">
        <v>0</v>
      </c>
      <c r="AB53" s="9">
        <v>0</v>
      </c>
      <c r="AC53" s="1">
        <v>0</v>
      </c>
    </row>
    <row r="54" spans="1:29">
      <c r="A54" s="1">
        <v>7793</v>
      </c>
      <c r="B54" s="1" t="s">
        <v>51</v>
      </c>
      <c r="C54" s="3">
        <f t="shared" si="4"/>
        <v>0</v>
      </c>
      <c r="D54" s="2">
        <f t="shared" si="4"/>
        <v>0</v>
      </c>
      <c r="E54" s="2">
        <f t="shared" si="5"/>
        <v>0</v>
      </c>
      <c r="F54" s="9">
        <v>0</v>
      </c>
      <c r="G54" s="1">
        <v>0</v>
      </c>
      <c r="H54" s="9">
        <v>0</v>
      </c>
      <c r="I54" s="1">
        <v>0</v>
      </c>
      <c r="J54" s="9">
        <v>0</v>
      </c>
      <c r="K54" s="1">
        <v>0</v>
      </c>
      <c r="L54" s="9">
        <v>0</v>
      </c>
      <c r="M54" s="1">
        <v>0</v>
      </c>
      <c r="N54" s="9">
        <v>0</v>
      </c>
      <c r="O54" s="1">
        <v>0</v>
      </c>
      <c r="P54" s="9">
        <v>0</v>
      </c>
      <c r="Q54" s="1">
        <v>0</v>
      </c>
      <c r="R54" s="9">
        <v>0</v>
      </c>
      <c r="S54" s="1">
        <v>0</v>
      </c>
      <c r="T54" s="9">
        <v>0</v>
      </c>
      <c r="U54" s="1">
        <v>0</v>
      </c>
      <c r="V54" s="9">
        <v>0</v>
      </c>
      <c r="W54" s="1">
        <v>0</v>
      </c>
      <c r="X54" s="9">
        <v>0</v>
      </c>
      <c r="Y54" s="1">
        <v>0</v>
      </c>
      <c r="Z54" s="9">
        <v>0</v>
      </c>
      <c r="AA54" s="1">
        <v>0</v>
      </c>
      <c r="AB54" s="9">
        <v>0</v>
      </c>
      <c r="AC54" s="1">
        <v>0</v>
      </c>
    </row>
    <row r="55" spans="1:29">
      <c r="A55" s="1">
        <v>8050</v>
      </c>
      <c r="B55" s="1" t="s">
        <v>52</v>
      </c>
      <c r="C55" s="3">
        <f t="shared" si="4"/>
        <v>0</v>
      </c>
      <c r="D55" s="2">
        <f t="shared" si="4"/>
        <v>0</v>
      </c>
      <c r="E55" s="2">
        <f t="shared" si="5"/>
        <v>0</v>
      </c>
      <c r="F55" s="9">
        <v>0</v>
      </c>
      <c r="G55" s="1">
        <v>0</v>
      </c>
      <c r="H55" s="9">
        <v>0</v>
      </c>
      <c r="I55" s="1">
        <v>0</v>
      </c>
      <c r="J55" s="9">
        <v>0</v>
      </c>
      <c r="K55" s="1">
        <v>0</v>
      </c>
      <c r="L55" s="9">
        <v>0</v>
      </c>
      <c r="M55" s="1">
        <v>0</v>
      </c>
      <c r="N55" s="9">
        <v>0</v>
      </c>
      <c r="O55" s="1">
        <v>0</v>
      </c>
      <c r="P55" s="9">
        <v>0</v>
      </c>
      <c r="Q55" s="1">
        <v>0</v>
      </c>
      <c r="R55" s="9">
        <v>0</v>
      </c>
      <c r="S55" s="1">
        <v>0</v>
      </c>
      <c r="T55" s="9">
        <v>0</v>
      </c>
      <c r="U55" s="1">
        <v>0</v>
      </c>
      <c r="V55" s="9">
        <v>0</v>
      </c>
      <c r="W55" s="1">
        <v>0</v>
      </c>
      <c r="X55" s="9">
        <v>0</v>
      </c>
      <c r="Y55" s="1">
        <v>0</v>
      </c>
      <c r="Z55" s="9">
        <v>0</v>
      </c>
      <c r="AA55" s="1">
        <v>0</v>
      </c>
      <c r="AB55" s="9">
        <v>0</v>
      </c>
      <c r="AC55" s="1">
        <v>0</v>
      </c>
    </row>
    <row r="56" spans="1:29">
      <c r="A56" s="1">
        <v>8150</v>
      </c>
      <c r="B56" s="1" t="s">
        <v>53</v>
      </c>
      <c r="C56" s="3">
        <f t="shared" si="4"/>
        <v>0</v>
      </c>
      <c r="D56" s="2">
        <f t="shared" si="4"/>
        <v>0</v>
      </c>
      <c r="E56" s="2">
        <f t="shared" si="5"/>
        <v>0</v>
      </c>
      <c r="F56" s="9">
        <v>0</v>
      </c>
      <c r="G56" s="1">
        <v>0</v>
      </c>
      <c r="H56" s="9">
        <v>0</v>
      </c>
      <c r="I56" s="1">
        <v>0</v>
      </c>
      <c r="J56" s="9">
        <v>0</v>
      </c>
      <c r="K56" s="1">
        <v>0</v>
      </c>
      <c r="L56" s="9">
        <v>0</v>
      </c>
      <c r="M56" s="1">
        <v>0</v>
      </c>
      <c r="N56" s="9">
        <v>0</v>
      </c>
      <c r="O56" s="1">
        <v>0</v>
      </c>
      <c r="P56" s="9">
        <v>0</v>
      </c>
      <c r="Q56" s="1">
        <v>0</v>
      </c>
      <c r="R56" s="9">
        <v>0</v>
      </c>
      <c r="S56" s="1">
        <v>0</v>
      </c>
      <c r="T56" s="9">
        <v>0</v>
      </c>
      <c r="U56" s="1">
        <v>0</v>
      </c>
      <c r="V56" s="9">
        <v>0</v>
      </c>
      <c r="W56" s="1">
        <v>0</v>
      </c>
      <c r="X56" s="9">
        <v>0</v>
      </c>
      <c r="Y56" s="1">
        <v>0</v>
      </c>
      <c r="Z56" s="9">
        <v>0</v>
      </c>
      <c r="AA56" s="1">
        <v>0</v>
      </c>
      <c r="AB56" s="9">
        <v>0</v>
      </c>
      <c r="AC56" s="1">
        <v>0</v>
      </c>
    </row>
    <row r="57" spans="1:29">
      <c r="A57" s="1">
        <v>8960</v>
      </c>
      <c r="B57" s="1" t="s">
        <v>54</v>
      </c>
      <c r="C57" s="3">
        <f t="shared" si="4"/>
        <v>0</v>
      </c>
      <c r="D57" s="2">
        <f t="shared" si="4"/>
        <v>0</v>
      </c>
      <c r="E57" s="2">
        <f t="shared" si="5"/>
        <v>0</v>
      </c>
      <c r="F57" s="9">
        <v>0</v>
      </c>
      <c r="G57" s="1">
        <v>0</v>
      </c>
      <c r="H57" s="9">
        <v>0</v>
      </c>
      <c r="I57" s="1">
        <v>0</v>
      </c>
      <c r="J57" s="9">
        <v>0</v>
      </c>
      <c r="K57" s="1">
        <v>0</v>
      </c>
      <c r="L57" s="9">
        <v>0</v>
      </c>
      <c r="M57" s="1">
        <v>0</v>
      </c>
      <c r="N57" s="9">
        <v>0</v>
      </c>
      <c r="O57" s="1">
        <v>0</v>
      </c>
      <c r="P57" s="9">
        <v>0</v>
      </c>
      <c r="Q57" s="1">
        <v>0</v>
      </c>
      <c r="R57" s="9">
        <v>0</v>
      </c>
      <c r="S57" s="1">
        <v>0</v>
      </c>
      <c r="T57" s="9">
        <v>0</v>
      </c>
      <c r="U57" s="1">
        <v>0</v>
      </c>
      <c r="V57" s="9">
        <v>0</v>
      </c>
      <c r="W57" s="1">
        <v>0</v>
      </c>
      <c r="X57" s="9">
        <v>0</v>
      </c>
      <c r="Y57" s="1">
        <v>0</v>
      </c>
      <c r="Z57" s="9">
        <v>0</v>
      </c>
      <c r="AA57" s="1">
        <v>0</v>
      </c>
      <c r="AB57" s="9">
        <v>0</v>
      </c>
      <c r="AC57" s="1">
        <v>0</v>
      </c>
    </row>
    <row r="58" spans="1:29">
      <c r="A58" s="1">
        <v>8990</v>
      </c>
      <c r="B58" s="1" t="s">
        <v>55</v>
      </c>
      <c r="C58" s="3">
        <f t="shared" si="4"/>
        <v>0</v>
      </c>
      <c r="D58" s="2">
        <f t="shared" si="4"/>
        <v>0</v>
      </c>
      <c r="E58" s="2">
        <f t="shared" si="5"/>
        <v>0</v>
      </c>
      <c r="F58" s="9">
        <v>0</v>
      </c>
      <c r="G58" s="1">
        <v>0</v>
      </c>
      <c r="H58" s="9">
        <v>0</v>
      </c>
      <c r="I58" s="1">
        <v>0</v>
      </c>
      <c r="J58" s="9">
        <v>0</v>
      </c>
      <c r="K58" s="1">
        <v>0</v>
      </c>
      <c r="L58" s="9">
        <v>0</v>
      </c>
      <c r="M58" s="1">
        <v>0</v>
      </c>
      <c r="N58" s="9">
        <v>0</v>
      </c>
      <c r="O58" s="1">
        <v>0</v>
      </c>
      <c r="P58" s="9">
        <v>0</v>
      </c>
      <c r="Q58" s="1">
        <v>0</v>
      </c>
      <c r="R58" s="9">
        <v>0</v>
      </c>
      <c r="S58" s="1">
        <v>0</v>
      </c>
      <c r="T58" s="9">
        <v>0</v>
      </c>
      <c r="U58" s="1">
        <v>0</v>
      </c>
      <c r="V58" s="9">
        <v>0</v>
      </c>
      <c r="W58" s="1">
        <v>0</v>
      </c>
      <c r="X58" s="9">
        <v>0</v>
      </c>
      <c r="Y58" s="1">
        <v>0</v>
      </c>
      <c r="Z58" s="9">
        <v>0</v>
      </c>
      <c r="AA58" s="1">
        <v>0</v>
      </c>
      <c r="AB58" s="9">
        <v>0</v>
      </c>
      <c r="AC58" s="1">
        <v>0</v>
      </c>
    </row>
    <row r="59" spans="1:29" s="6" customFormat="1">
      <c r="A59" s="4" t="s">
        <v>56</v>
      </c>
      <c r="B59" s="4"/>
      <c r="C59" s="5">
        <f>SUM(C18:C58)</f>
        <v>84512</v>
      </c>
      <c r="D59" s="5">
        <f>SUM(D18:D58)</f>
        <v>0</v>
      </c>
      <c r="E59" s="5">
        <f t="shared" si="5"/>
        <v>84512</v>
      </c>
      <c r="F59" s="8">
        <f>SUM(F18:F58)</f>
        <v>5000</v>
      </c>
      <c r="G59" s="4">
        <f t="shared" ref="G59:AC59" si="6">SUM(G18:G58)</f>
        <v>0</v>
      </c>
      <c r="H59" s="8">
        <f t="shared" si="6"/>
        <v>0</v>
      </c>
      <c r="I59" s="4">
        <f t="shared" si="6"/>
        <v>0</v>
      </c>
      <c r="J59" s="8">
        <f t="shared" si="6"/>
        <v>20500</v>
      </c>
      <c r="K59" s="4">
        <f t="shared" si="6"/>
        <v>0</v>
      </c>
      <c r="L59" s="8">
        <f t="shared" si="6"/>
        <v>0</v>
      </c>
      <c r="M59" s="4">
        <f t="shared" si="6"/>
        <v>0</v>
      </c>
      <c r="N59" s="8">
        <f t="shared" si="6"/>
        <v>2256</v>
      </c>
      <c r="O59" s="4">
        <f t="shared" si="6"/>
        <v>0</v>
      </c>
      <c r="P59" s="8">
        <f t="shared" si="6"/>
        <v>0</v>
      </c>
      <c r="Q59" s="4">
        <f t="shared" si="6"/>
        <v>0</v>
      </c>
      <c r="R59" s="8">
        <f t="shared" si="6"/>
        <v>0</v>
      </c>
      <c r="S59" s="4">
        <f t="shared" si="6"/>
        <v>0</v>
      </c>
      <c r="T59" s="8">
        <f t="shared" si="6"/>
        <v>0</v>
      </c>
      <c r="U59" s="4">
        <f t="shared" si="6"/>
        <v>0</v>
      </c>
      <c r="V59" s="8">
        <f t="shared" si="6"/>
        <v>0</v>
      </c>
      <c r="W59" s="4">
        <f t="shared" si="6"/>
        <v>0</v>
      </c>
      <c r="X59" s="8">
        <f t="shared" si="6"/>
        <v>44000</v>
      </c>
      <c r="Y59" s="4">
        <f t="shared" si="6"/>
        <v>0</v>
      </c>
      <c r="Z59" s="8">
        <f t="shared" si="6"/>
        <v>8756</v>
      </c>
      <c r="AA59" s="4">
        <f t="shared" si="6"/>
        <v>0</v>
      </c>
      <c r="AB59" s="8">
        <f t="shared" si="6"/>
        <v>4000</v>
      </c>
      <c r="AC59" s="4">
        <f t="shared" si="6"/>
        <v>0</v>
      </c>
    </row>
    <row r="60" spans="1:29" s="31" customForma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</row>
    <row r="61" spans="1:29" s="6" customFormat="1">
      <c r="A61" s="4" t="s">
        <v>57</v>
      </c>
      <c r="B61" s="4"/>
      <c r="C61" s="5">
        <f t="shared" ref="C61" si="7">C15-C59</f>
        <v>4038</v>
      </c>
      <c r="D61" s="5">
        <f>D15-D59</f>
        <v>0</v>
      </c>
      <c r="E61" s="7">
        <f>E15-E59</f>
        <v>4038</v>
      </c>
      <c r="F61" s="8">
        <f>F15-F59</f>
        <v>-4000</v>
      </c>
      <c r="G61" s="4">
        <f>G15-G59</f>
        <v>0</v>
      </c>
      <c r="H61" s="8">
        <f t="shared" ref="H61:AC61" si="8">H15-H59</f>
        <v>1000</v>
      </c>
      <c r="I61" s="4">
        <f t="shared" si="8"/>
        <v>0</v>
      </c>
      <c r="J61" s="8">
        <f t="shared" si="8"/>
        <v>-20500</v>
      </c>
      <c r="K61" s="4">
        <f t="shared" si="8"/>
        <v>0</v>
      </c>
      <c r="L61" s="8">
        <f t="shared" si="8"/>
        <v>0</v>
      </c>
      <c r="M61" s="4">
        <f t="shared" si="8"/>
        <v>0</v>
      </c>
      <c r="N61" s="8">
        <f t="shared" si="8"/>
        <v>-2256</v>
      </c>
      <c r="O61" s="4">
        <f t="shared" si="8"/>
        <v>0</v>
      </c>
      <c r="P61" s="8">
        <f t="shared" si="8"/>
        <v>25000</v>
      </c>
      <c r="Q61" s="4">
        <f t="shared" si="8"/>
        <v>0</v>
      </c>
      <c r="R61" s="8">
        <f t="shared" si="8"/>
        <v>0</v>
      </c>
      <c r="S61" s="4">
        <f t="shared" si="8"/>
        <v>0</v>
      </c>
      <c r="T61" s="8">
        <f t="shared" si="8"/>
        <v>0</v>
      </c>
      <c r="U61" s="4">
        <f t="shared" si="8"/>
        <v>0</v>
      </c>
      <c r="V61" s="8">
        <f t="shared" si="8"/>
        <v>0</v>
      </c>
      <c r="W61" s="4">
        <f t="shared" si="8"/>
        <v>0</v>
      </c>
      <c r="X61" s="8">
        <f t="shared" si="8"/>
        <v>-27700</v>
      </c>
      <c r="Y61" s="4">
        <f t="shared" si="8"/>
        <v>0</v>
      </c>
      <c r="Z61" s="8">
        <f t="shared" si="8"/>
        <v>32494</v>
      </c>
      <c r="AA61" s="4">
        <f t="shared" si="8"/>
        <v>0</v>
      </c>
      <c r="AB61" s="8">
        <f t="shared" si="8"/>
        <v>0</v>
      </c>
      <c r="AC61" s="4">
        <f t="shared" si="8"/>
        <v>0</v>
      </c>
    </row>
  </sheetData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1"/>
  <sheetViews>
    <sheetView topLeftCell="A23" workbookViewId="0">
      <pane xSplit="5" topLeftCell="F1" activePane="topRight" state="frozen"/>
      <selection activeCell="E38" sqref="E38"/>
      <selection pane="topRight" activeCell="H32" sqref="H32"/>
    </sheetView>
  </sheetViews>
  <sheetFormatPr baseColWidth="10" defaultRowHeight="15" x14ac:dyDescent="0"/>
  <cols>
    <col min="2" max="2" width="46" bestFit="1" customWidth="1"/>
    <col min="3" max="3" width="12.5" bestFit="1" customWidth="1"/>
    <col min="4" max="4" width="13.5" bestFit="1" customWidth="1"/>
    <col min="6" max="6" width="13.6640625" bestFit="1" customWidth="1"/>
    <col min="7" max="7" width="14.6640625" bestFit="1" customWidth="1"/>
    <col min="8" max="8" width="14.5" bestFit="1" customWidth="1"/>
    <col min="9" max="9" width="15.5" bestFit="1" customWidth="1"/>
    <col min="10" max="10" width="12.5" bestFit="1" customWidth="1"/>
    <col min="11" max="11" width="13.5" bestFit="1" customWidth="1"/>
    <col min="12" max="12" width="12.1640625" bestFit="1" customWidth="1"/>
    <col min="13" max="13" width="13.1640625" bestFit="1" customWidth="1"/>
    <col min="19" max="19" width="11.83203125" bestFit="1" customWidth="1"/>
    <col min="20" max="20" width="14" bestFit="1" customWidth="1"/>
    <col min="21" max="21" width="15" bestFit="1" customWidth="1"/>
    <col min="22" max="22" width="17.33203125" bestFit="1" customWidth="1"/>
    <col min="23" max="23" width="18.33203125" bestFit="1" customWidth="1"/>
    <col min="24" max="24" width="14.83203125" bestFit="1" customWidth="1"/>
    <col min="25" max="25" width="15.83203125" bestFit="1" customWidth="1"/>
    <col min="26" max="26" width="16.83203125" bestFit="1" customWidth="1"/>
    <col min="27" max="27" width="17.83203125" bestFit="1" customWidth="1"/>
    <col min="28" max="28" width="16.6640625" bestFit="1" customWidth="1"/>
    <col min="29" max="29" width="17.6640625" bestFit="1" customWidth="1"/>
  </cols>
  <sheetData>
    <row r="1" spans="1:29" s="6" customFormat="1">
      <c r="A1" s="6" t="s">
        <v>0</v>
      </c>
    </row>
    <row r="2" spans="1:29" s="6" customFormat="1">
      <c r="A2" s="4" t="s">
        <v>1</v>
      </c>
      <c r="B2" s="4" t="s">
        <v>2</v>
      </c>
      <c r="C2" s="5" t="s">
        <v>58</v>
      </c>
      <c r="D2" s="5" t="s">
        <v>59</v>
      </c>
      <c r="E2" s="5" t="s">
        <v>60</v>
      </c>
      <c r="F2" s="8" t="s">
        <v>61</v>
      </c>
      <c r="G2" s="4" t="s">
        <v>62</v>
      </c>
      <c r="H2" s="8" t="s">
        <v>63</v>
      </c>
      <c r="I2" s="4" t="s">
        <v>64</v>
      </c>
      <c r="J2" s="8" t="s">
        <v>65</v>
      </c>
      <c r="K2" s="4" t="s">
        <v>66</v>
      </c>
      <c r="L2" s="8" t="s">
        <v>67</v>
      </c>
      <c r="M2" s="4" t="s">
        <v>68</v>
      </c>
      <c r="N2" s="8" t="s">
        <v>69</v>
      </c>
      <c r="O2" s="4" t="s">
        <v>70</v>
      </c>
      <c r="P2" s="8" t="s">
        <v>71</v>
      </c>
      <c r="Q2" s="4" t="s">
        <v>72</v>
      </c>
      <c r="R2" s="8" t="s">
        <v>73</v>
      </c>
      <c r="S2" s="4" t="s">
        <v>74</v>
      </c>
      <c r="T2" s="8" t="s">
        <v>75</v>
      </c>
      <c r="U2" s="4" t="s">
        <v>76</v>
      </c>
      <c r="V2" s="8" t="s">
        <v>77</v>
      </c>
      <c r="W2" s="4" t="s">
        <v>78</v>
      </c>
      <c r="X2" s="8" t="s">
        <v>79</v>
      </c>
      <c r="Y2" s="4" t="s">
        <v>80</v>
      </c>
      <c r="Z2" s="8" t="s">
        <v>81</v>
      </c>
      <c r="AA2" s="4" t="s">
        <v>82</v>
      </c>
      <c r="AB2" s="8" t="s">
        <v>83</v>
      </c>
      <c r="AC2" s="4" t="s">
        <v>84</v>
      </c>
    </row>
    <row r="3" spans="1:29">
      <c r="A3" s="1">
        <v>3000</v>
      </c>
      <c r="B3" s="1" t="s">
        <v>3</v>
      </c>
      <c r="C3" s="3">
        <f>F3+H3+J3+L3+N3+P3+R3+T3+V3+X3+Z3+AB3</f>
        <v>0</v>
      </c>
      <c r="D3" s="2">
        <f>G3+I3+K3+M3+O3+Q3+S3+U3+W3+Y3+AA3+AC3</f>
        <v>0</v>
      </c>
      <c r="E3" s="3">
        <f>C3-D3</f>
        <v>0</v>
      </c>
      <c r="F3" s="9">
        <v>0</v>
      </c>
      <c r="G3" s="1">
        <v>0</v>
      </c>
      <c r="H3" s="9">
        <v>0</v>
      </c>
      <c r="I3" s="1">
        <v>0</v>
      </c>
      <c r="J3" s="9">
        <v>0</v>
      </c>
      <c r="K3" s="1">
        <v>0</v>
      </c>
      <c r="L3" s="9">
        <v>0</v>
      </c>
      <c r="M3" s="1">
        <v>0</v>
      </c>
      <c r="N3" s="9">
        <v>0</v>
      </c>
      <c r="O3" s="1">
        <v>0</v>
      </c>
      <c r="P3" s="9">
        <v>0</v>
      </c>
      <c r="Q3" s="1">
        <v>0</v>
      </c>
      <c r="R3" s="9">
        <v>0</v>
      </c>
      <c r="S3" s="1">
        <v>0</v>
      </c>
      <c r="T3" s="9">
        <v>0</v>
      </c>
      <c r="U3" s="1">
        <v>0</v>
      </c>
      <c r="V3" s="9">
        <v>0</v>
      </c>
      <c r="W3" s="1">
        <v>0</v>
      </c>
      <c r="X3" s="9">
        <v>0</v>
      </c>
      <c r="Y3" s="1">
        <v>0</v>
      </c>
      <c r="Z3" s="9">
        <v>0</v>
      </c>
      <c r="AA3" s="1">
        <v>0</v>
      </c>
      <c r="AB3" s="9">
        <v>0</v>
      </c>
      <c r="AC3" s="1">
        <v>0</v>
      </c>
    </row>
    <row r="4" spans="1:29">
      <c r="A4" s="1">
        <v>3001</v>
      </c>
      <c r="B4" s="1" t="s">
        <v>4</v>
      </c>
      <c r="C4" s="3">
        <f t="shared" ref="C4:D14" si="0">F4+H4+J4+L4+N4+P4+R4+T4+V4+X4+Z4+AB4</f>
        <v>0</v>
      </c>
      <c r="D4" s="2">
        <f t="shared" si="0"/>
        <v>0</v>
      </c>
      <c r="E4" s="3">
        <f t="shared" ref="E4:E15" si="1">C4-D4</f>
        <v>0</v>
      </c>
      <c r="F4" s="9">
        <v>0</v>
      </c>
      <c r="G4" s="1">
        <v>0</v>
      </c>
      <c r="H4" s="9">
        <v>0</v>
      </c>
      <c r="I4" s="1">
        <v>0</v>
      </c>
      <c r="J4" s="9">
        <v>0</v>
      </c>
      <c r="K4" s="1">
        <v>0</v>
      </c>
      <c r="L4" s="9">
        <v>0</v>
      </c>
      <c r="M4" s="1">
        <v>0</v>
      </c>
      <c r="N4" s="9">
        <v>0</v>
      </c>
      <c r="O4" s="1">
        <v>0</v>
      </c>
      <c r="P4" s="9">
        <v>0</v>
      </c>
      <c r="Q4" s="1">
        <v>0</v>
      </c>
      <c r="R4" s="9">
        <v>0</v>
      </c>
      <c r="S4" s="1">
        <v>0</v>
      </c>
      <c r="T4" s="9">
        <v>0</v>
      </c>
      <c r="U4" s="1">
        <v>0</v>
      </c>
      <c r="V4" s="9">
        <v>0</v>
      </c>
      <c r="W4" s="1">
        <v>0</v>
      </c>
      <c r="X4" s="9">
        <v>0</v>
      </c>
      <c r="Y4" s="1">
        <v>0</v>
      </c>
      <c r="Z4" s="9">
        <v>0</v>
      </c>
      <c r="AA4" s="1">
        <v>0</v>
      </c>
      <c r="AB4" s="9">
        <v>0</v>
      </c>
      <c r="AC4" s="1">
        <v>0</v>
      </c>
    </row>
    <row r="5" spans="1:29">
      <c r="A5" s="1">
        <v>3100</v>
      </c>
      <c r="B5" s="1" t="s">
        <v>5</v>
      </c>
      <c r="C5" s="3">
        <f t="shared" si="0"/>
        <v>0</v>
      </c>
      <c r="D5" s="2">
        <f t="shared" si="0"/>
        <v>0</v>
      </c>
      <c r="E5" s="3">
        <f t="shared" si="1"/>
        <v>0</v>
      </c>
      <c r="F5" s="9">
        <v>0</v>
      </c>
      <c r="G5" s="1">
        <v>0</v>
      </c>
      <c r="H5" s="9">
        <v>0</v>
      </c>
      <c r="I5" s="1">
        <v>0</v>
      </c>
      <c r="J5" s="9">
        <v>0</v>
      </c>
      <c r="K5" s="1">
        <v>0</v>
      </c>
      <c r="L5" s="9">
        <v>0</v>
      </c>
      <c r="M5" s="1">
        <v>0</v>
      </c>
      <c r="N5" s="9">
        <v>0</v>
      </c>
      <c r="O5" s="1">
        <v>0</v>
      </c>
      <c r="P5" s="9">
        <v>0</v>
      </c>
      <c r="Q5" s="1">
        <v>0</v>
      </c>
      <c r="R5" s="9">
        <v>0</v>
      </c>
      <c r="S5" s="1">
        <v>0</v>
      </c>
      <c r="T5" s="9">
        <v>0</v>
      </c>
      <c r="U5" s="1">
        <v>0</v>
      </c>
      <c r="V5" s="9">
        <v>0</v>
      </c>
      <c r="W5" s="1">
        <v>0</v>
      </c>
      <c r="X5" s="9">
        <v>0</v>
      </c>
      <c r="Y5" s="1">
        <v>0</v>
      </c>
      <c r="Z5" s="9">
        <v>0</v>
      </c>
      <c r="AA5" s="1">
        <v>0</v>
      </c>
      <c r="AB5" s="9">
        <v>0</v>
      </c>
      <c r="AC5" s="1">
        <v>0</v>
      </c>
    </row>
    <row r="6" spans="1:29">
      <c r="A6" s="1">
        <v>3110</v>
      </c>
      <c r="B6" s="1" t="s">
        <v>6</v>
      </c>
      <c r="C6" s="3">
        <f t="shared" si="0"/>
        <v>0</v>
      </c>
      <c r="D6" s="2">
        <f t="shared" si="0"/>
        <v>0</v>
      </c>
      <c r="E6" s="3">
        <f t="shared" si="1"/>
        <v>0</v>
      </c>
      <c r="F6" s="9">
        <v>0</v>
      </c>
      <c r="G6" s="1">
        <v>0</v>
      </c>
      <c r="H6" s="9">
        <v>0</v>
      </c>
      <c r="I6" s="1">
        <v>0</v>
      </c>
      <c r="J6" s="9">
        <v>0</v>
      </c>
      <c r="K6" s="1">
        <v>0</v>
      </c>
      <c r="L6" s="9">
        <v>0</v>
      </c>
      <c r="M6" s="1">
        <v>0</v>
      </c>
      <c r="N6" s="9">
        <v>0</v>
      </c>
      <c r="O6" s="1">
        <v>0</v>
      </c>
      <c r="P6" s="9">
        <v>0</v>
      </c>
      <c r="Q6" s="1">
        <v>0</v>
      </c>
      <c r="R6" s="9">
        <v>0</v>
      </c>
      <c r="S6" s="1">
        <v>0</v>
      </c>
      <c r="T6" s="9">
        <v>0</v>
      </c>
      <c r="U6" s="1">
        <v>0</v>
      </c>
      <c r="V6" s="9">
        <v>0</v>
      </c>
      <c r="W6" s="1">
        <v>0</v>
      </c>
      <c r="X6" s="9">
        <v>0</v>
      </c>
      <c r="Y6" s="1">
        <v>0</v>
      </c>
      <c r="Z6" s="9">
        <v>0</v>
      </c>
      <c r="AA6" s="1">
        <v>0</v>
      </c>
      <c r="AB6" s="9">
        <v>0</v>
      </c>
      <c r="AC6" s="1">
        <v>0</v>
      </c>
    </row>
    <row r="7" spans="1:29">
      <c r="A7" s="1">
        <v>3120</v>
      </c>
      <c r="B7" s="1" t="s">
        <v>7</v>
      </c>
      <c r="C7" s="3">
        <f t="shared" si="0"/>
        <v>0</v>
      </c>
      <c r="D7" s="2">
        <f t="shared" si="0"/>
        <v>0</v>
      </c>
      <c r="E7" s="3">
        <f t="shared" si="1"/>
        <v>0</v>
      </c>
      <c r="F7" s="9">
        <v>0</v>
      </c>
      <c r="G7" s="1">
        <v>0</v>
      </c>
      <c r="H7" s="9">
        <v>0</v>
      </c>
      <c r="I7" s="1">
        <v>0</v>
      </c>
      <c r="J7" s="9">
        <v>0</v>
      </c>
      <c r="K7" s="1">
        <v>0</v>
      </c>
      <c r="L7" s="9">
        <v>0</v>
      </c>
      <c r="M7" s="1">
        <v>0</v>
      </c>
      <c r="N7" s="9">
        <v>0</v>
      </c>
      <c r="O7" s="1">
        <v>0</v>
      </c>
      <c r="P7" s="9">
        <v>0</v>
      </c>
      <c r="Q7" s="1">
        <v>0</v>
      </c>
      <c r="R7" s="9">
        <v>0</v>
      </c>
      <c r="S7" s="1">
        <v>0</v>
      </c>
      <c r="T7" s="9">
        <v>0</v>
      </c>
      <c r="U7" s="1">
        <v>0</v>
      </c>
      <c r="V7" s="9">
        <v>0</v>
      </c>
      <c r="W7" s="1">
        <v>0</v>
      </c>
      <c r="X7" s="9">
        <v>0</v>
      </c>
      <c r="Y7" s="1">
        <v>0</v>
      </c>
      <c r="Z7" s="9">
        <v>0</v>
      </c>
      <c r="AA7" s="1">
        <v>0</v>
      </c>
      <c r="AB7" s="9">
        <v>0</v>
      </c>
      <c r="AC7" s="1">
        <v>0</v>
      </c>
    </row>
    <row r="8" spans="1:29">
      <c r="A8" s="1">
        <v>3400</v>
      </c>
      <c r="B8" s="1" t="s">
        <v>8</v>
      </c>
      <c r="C8" s="3">
        <f t="shared" si="0"/>
        <v>89000</v>
      </c>
      <c r="D8" s="2">
        <f t="shared" si="0"/>
        <v>0</v>
      </c>
      <c r="E8" s="3">
        <f t="shared" si="1"/>
        <v>89000</v>
      </c>
      <c r="F8" s="9">
        <v>0</v>
      </c>
      <c r="G8" s="1">
        <v>0</v>
      </c>
      <c r="H8" s="9">
        <f>0+'3400'!C33</f>
        <v>50000</v>
      </c>
      <c r="I8" s="1">
        <v>0</v>
      </c>
      <c r="J8" s="9">
        <v>0</v>
      </c>
      <c r="K8" s="1">
        <v>0</v>
      </c>
      <c r="L8" s="9">
        <v>0</v>
      </c>
      <c r="M8" s="1">
        <v>0</v>
      </c>
      <c r="N8" s="9">
        <v>0</v>
      </c>
      <c r="O8" s="1">
        <v>0</v>
      </c>
      <c r="P8" s="9">
        <v>0</v>
      </c>
      <c r="Q8" s="1">
        <v>0</v>
      </c>
      <c r="R8" s="9">
        <v>0</v>
      </c>
      <c r="S8" s="1">
        <v>0</v>
      </c>
      <c r="T8" s="9">
        <v>0</v>
      </c>
      <c r="U8" s="1">
        <v>0</v>
      </c>
      <c r="V8" s="9">
        <v>0</v>
      </c>
      <c r="W8" s="1">
        <v>0</v>
      </c>
      <c r="X8" s="9">
        <v>0</v>
      </c>
      <c r="Y8" s="1">
        <v>0</v>
      </c>
      <c r="Z8" s="9">
        <f>0+'3400'!C25</f>
        <v>19000</v>
      </c>
      <c r="AA8" s="1">
        <v>0</v>
      </c>
      <c r="AB8" s="9">
        <f>0+'3400'!C17</f>
        <v>20000</v>
      </c>
      <c r="AC8" s="1">
        <v>0</v>
      </c>
    </row>
    <row r="9" spans="1:29">
      <c r="A9" s="1">
        <v>3700</v>
      </c>
      <c r="B9" s="1" t="s">
        <v>9</v>
      </c>
      <c r="C9" s="3">
        <f t="shared" si="0"/>
        <v>34875</v>
      </c>
      <c r="D9" s="2">
        <f t="shared" si="0"/>
        <v>0</v>
      </c>
      <c r="E9" s="3">
        <f t="shared" si="1"/>
        <v>34875</v>
      </c>
      <c r="F9" s="9">
        <f>0+'3700'!C107</f>
        <v>0</v>
      </c>
      <c r="G9" s="1">
        <v>0</v>
      </c>
      <c r="H9" s="9">
        <f>0+'3700'!C108</f>
        <v>0</v>
      </c>
      <c r="I9" s="1">
        <v>0</v>
      </c>
      <c r="J9" s="9">
        <f>0+'3700'!C109</f>
        <v>0</v>
      </c>
      <c r="K9" s="1">
        <v>0</v>
      </c>
      <c r="L9" s="9">
        <f>0+'3700'!C110</f>
        <v>15000</v>
      </c>
      <c r="M9" s="1">
        <v>0</v>
      </c>
      <c r="N9" s="9">
        <f>0+'3700'!C111</f>
        <v>15000</v>
      </c>
      <c r="O9" s="1">
        <v>0</v>
      </c>
      <c r="P9" s="9">
        <f>0+'3700'!C112</f>
        <v>4875</v>
      </c>
      <c r="Q9" s="1">
        <v>0</v>
      </c>
      <c r="R9" s="9">
        <f>0+'3700'!C113</f>
        <v>0</v>
      </c>
      <c r="S9" s="1">
        <v>0</v>
      </c>
      <c r="T9" s="9">
        <f>0+'3700'!C114</f>
        <v>0</v>
      </c>
      <c r="U9" s="1">
        <v>0</v>
      </c>
      <c r="V9" s="9">
        <f>0+'3700'!C115</f>
        <v>0</v>
      </c>
      <c r="W9" s="1">
        <v>0</v>
      </c>
      <c r="X9" s="9">
        <f>0+'3700'!C116</f>
        <v>0</v>
      </c>
      <c r="Y9" s="1">
        <v>0</v>
      </c>
      <c r="Z9" s="9">
        <f>0+'3700'!C117</f>
        <v>0</v>
      </c>
      <c r="AA9" s="1">
        <v>0</v>
      </c>
      <c r="AB9" s="9">
        <f>0+'3700'!C118</f>
        <v>0</v>
      </c>
      <c r="AC9" s="1">
        <v>0</v>
      </c>
    </row>
    <row r="10" spans="1:29">
      <c r="A10" s="1">
        <v>3940</v>
      </c>
      <c r="B10" s="1" t="s">
        <v>10</v>
      </c>
      <c r="C10" s="3">
        <f t="shared" si="0"/>
        <v>10500</v>
      </c>
      <c r="D10" s="2">
        <f t="shared" si="0"/>
        <v>0</v>
      </c>
      <c r="E10" s="3">
        <f t="shared" si="1"/>
        <v>10500</v>
      </c>
      <c r="F10" s="9">
        <v>0</v>
      </c>
      <c r="G10" s="1">
        <v>0</v>
      </c>
      <c r="H10" s="9">
        <v>0</v>
      </c>
      <c r="I10" s="1">
        <v>0</v>
      </c>
      <c r="J10" s="9">
        <v>2500</v>
      </c>
      <c r="K10" s="1">
        <v>0</v>
      </c>
      <c r="L10" s="9">
        <v>1500</v>
      </c>
      <c r="M10" s="1">
        <v>0</v>
      </c>
      <c r="N10" s="9">
        <v>1000</v>
      </c>
      <c r="O10" s="1">
        <v>0</v>
      </c>
      <c r="P10" s="9">
        <v>1000</v>
      </c>
      <c r="Q10" s="1">
        <v>0</v>
      </c>
      <c r="R10" s="9">
        <v>0</v>
      </c>
      <c r="S10" s="1">
        <v>0</v>
      </c>
      <c r="T10" s="9">
        <v>1000</v>
      </c>
      <c r="U10" s="1">
        <v>0</v>
      </c>
      <c r="V10" s="9">
        <v>1000</v>
      </c>
      <c r="W10" s="1">
        <v>0</v>
      </c>
      <c r="X10" s="9">
        <v>1000</v>
      </c>
      <c r="Y10" s="1">
        <v>0</v>
      </c>
      <c r="Z10" s="9">
        <v>1000</v>
      </c>
      <c r="AA10" s="1">
        <v>0</v>
      </c>
      <c r="AB10" s="9">
        <v>500</v>
      </c>
      <c r="AC10" s="1">
        <v>0</v>
      </c>
    </row>
    <row r="11" spans="1:29">
      <c r="A11" s="1">
        <v>3960</v>
      </c>
      <c r="B11" s="1" t="s">
        <v>11</v>
      </c>
      <c r="C11" s="3">
        <f t="shared" si="0"/>
        <v>0</v>
      </c>
      <c r="D11" s="2">
        <f t="shared" si="0"/>
        <v>0</v>
      </c>
      <c r="E11" s="3">
        <f t="shared" si="1"/>
        <v>0</v>
      </c>
      <c r="F11" s="9">
        <v>0</v>
      </c>
      <c r="G11" s="1">
        <v>0</v>
      </c>
      <c r="H11" s="9">
        <v>0</v>
      </c>
      <c r="I11" s="1">
        <v>0</v>
      </c>
      <c r="J11" s="9">
        <v>0</v>
      </c>
      <c r="K11" s="1">
        <v>0</v>
      </c>
      <c r="L11" s="9">
        <v>0</v>
      </c>
      <c r="M11" s="1">
        <v>0</v>
      </c>
      <c r="N11" s="9">
        <v>0</v>
      </c>
      <c r="O11" s="1">
        <v>0</v>
      </c>
      <c r="P11" s="9">
        <v>0</v>
      </c>
      <c r="Q11" s="1">
        <v>0</v>
      </c>
      <c r="R11" s="9">
        <v>0</v>
      </c>
      <c r="S11" s="1">
        <v>0</v>
      </c>
      <c r="T11" s="9">
        <v>0</v>
      </c>
      <c r="U11" s="1">
        <v>0</v>
      </c>
      <c r="V11" s="9">
        <v>0</v>
      </c>
      <c r="W11" s="1">
        <v>0</v>
      </c>
      <c r="X11" s="9">
        <v>0</v>
      </c>
      <c r="Y11" s="1">
        <v>0</v>
      </c>
      <c r="Z11" s="9">
        <v>0</v>
      </c>
      <c r="AA11" s="1">
        <v>0</v>
      </c>
      <c r="AB11" s="9">
        <v>0</v>
      </c>
      <c r="AC11" s="1">
        <v>0</v>
      </c>
    </row>
    <row r="12" spans="1:29">
      <c r="A12" s="1">
        <v>3970</v>
      </c>
      <c r="B12" s="1" t="s">
        <v>12</v>
      </c>
      <c r="C12" s="3">
        <f t="shared" si="0"/>
        <v>0</v>
      </c>
      <c r="D12" s="2">
        <f t="shared" si="0"/>
        <v>0</v>
      </c>
      <c r="E12" s="3">
        <f t="shared" si="1"/>
        <v>0</v>
      </c>
      <c r="F12" s="9">
        <v>0</v>
      </c>
      <c r="G12" s="1">
        <v>0</v>
      </c>
      <c r="H12" s="9">
        <v>0</v>
      </c>
      <c r="I12" s="1">
        <v>0</v>
      </c>
      <c r="J12" s="9">
        <v>0</v>
      </c>
      <c r="K12" s="1">
        <v>0</v>
      </c>
      <c r="L12" s="9">
        <v>0</v>
      </c>
      <c r="M12" s="1">
        <v>0</v>
      </c>
      <c r="N12" s="9">
        <v>0</v>
      </c>
      <c r="O12" s="1">
        <v>0</v>
      </c>
      <c r="P12" s="9">
        <v>0</v>
      </c>
      <c r="Q12" s="1">
        <v>0</v>
      </c>
      <c r="R12" s="9">
        <v>0</v>
      </c>
      <c r="S12" s="1">
        <v>0</v>
      </c>
      <c r="T12" s="9">
        <v>0</v>
      </c>
      <c r="U12" s="1">
        <v>0</v>
      </c>
      <c r="V12" s="9">
        <v>0</v>
      </c>
      <c r="W12" s="1">
        <v>0</v>
      </c>
      <c r="X12" s="9">
        <v>0</v>
      </c>
      <c r="Y12" s="1">
        <v>0</v>
      </c>
      <c r="Z12" s="9">
        <v>0</v>
      </c>
      <c r="AA12" s="1">
        <v>0</v>
      </c>
      <c r="AB12" s="9">
        <v>0</v>
      </c>
      <c r="AC12" s="1">
        <v>0</v>
      </c>
    </row>
    <row r="13" spans="1:29">
      <c r="A13" s="1">
        <v>3971</v>
      </c>
      <c r="B13" s="1" t="s">
        <v>13</v>
      </c>
      <c r="C13" s="3">
        <f t="shared" si="0"/>
        <v>6000</v>
      </c>
      <c r="D13" s="2">
        <f t="shared" si="0"/>
        <v>0</v>
      </c>
      <c r="E13" s="3">
        <f t="shared" si="1"/>
        <v>6000</v>
      </c>
      <c r="F13" s="9">
        <v>0</v>
      </c>
      <c r="G13" s="1">
        <v>0</v>
      </c>
      <c r="H13" s="9">
        <v>0</v>
      </c>
      <c r="I13" s="1">
        <v>0</v>
      </c>
      <c r="J13" s="9">
        <v>0</v>
      </c>
      <c r="K13" s="1">
        <v>0</v>
      </c>
      <c r="L13" s="9">
        <v>0</v>
      </c>
      <c r="M13" s="1">
        <v>0</v>
      </c>
      <c r="N13" s="9">
        <f>50*60</f>
        <v>3000</v>
      </c>
      <c r="O13" s="1">
        <v>0</v>
      </c>
      <c r="P13" s="9">
        <v>0</v>
      </c>
      <c r="Q13" s="1">
        <v>0</v>
      </c>
      <c r="R13" s="9">
        <v>0</v>
      </c>
      <c r="S13" s="1">
        <v>0</v>
      </c>
      <c r="T13" s="9">
        <f>50*60</f>
        <v>3000</v>
      </c>
      <c r="U13" s="1">
        <v>0</v>
      </c>
      <c r="V13" s="9">
        <v>0</v>
      </c>
      <c r="W13" s="1">
        <v>0</v>
      </c>
      <c r="X13" s="9">
        <v>0</v>
      </c>
      <c r="Y13" s="1">
        <v>0</v>
      </c>
      <c r="Z13" s="9">
        <v>0</v>
      </c>
      <c r="AA13" s="1">
        <v>0</v>
      </c>
      <c r="AB13" s="9">
        <v>0</v>
      </c>
      <c r="AC13" s="1">
        <v>0</v>
      </c>
    </row>
    <row r="14" spans="1:29">
      <c r="A14" s="1">
        <v>3999</v>
      </c>
      <c r="B14" s="1" t="s">
        <v>14</v>
      </c>
      <c r="C14" s="3">
        <f t="shared" si="0"/>
        <v>0</v>
      </c>
      <c r="D14" s="2">
        <f t="shared" si="0"/>
        <v>0</v>
      </c>
      <c r="E14" s="3">
        <f t="shared" si="1"/>
        <v>0</v>
      </c>
      <c r="F14" s="9">
        <v>0</v>
      </c>
      <c r="G14" s="1">
        <v>0</v>
      </c>
      <c r="H14" s="9">
        <v>0</v>
      </c>
      <c r="I14" s="1">
        <v>0</v>
      </c>
      <c r="J14" s="9">
        <v>0</v>
      </c>
      <c r="K14" s="1">
        <v>0</v>
      </c>
      <c r="L14" s="9">
        <v>0</v>
      </c>
      <c r="M14" s="1">
        <v>0</v>
      </c>
      <c r="N14" s="9">
        <v>0</v>
      </c>
      <c r="O14" s="1">
        <v>0</v>
      </c>
      <c r="P14" s="9">
        <v>0</v>
      </c>
      <c r="Q14" s="1">
        <v>0</v>
      </c>
      <c r="R14" s="9">
        <v>0</v>
      </c>
      <c r="S14" s="1">
        <v>0</v>
      </c>
      <c r="T14" s="9">
        <v>0</v>
      </c>
      <c r="U14" s="1">
        <v>0</v>
      </c>
      <c r="V14" s="9">
        <v>0</v>
      </c>
      <c r="W14" s="1">
        <v>0</v>
      </c>
      <c r="X14" s="9">
        <v>0</v>
      </c>
      <c r="Y14" s="1">
        <v>0</v>
      </c>
      <c r="Z14" s="9">
        <v>0</v>
      </c>
      <c r="AA14" s="1">
        <v>0</v>
      </c>
      <c r="AB14" s="9">
        <v>0</v>
      </c>
      <c r="AC14" s="1">
        <v>0</v>
      </c>
    </row>
    <row r="15" spans="1:29" s="6" customFormat="1">
      <c r="A15" s="4" t="s">
        <v>15</v>
      </c>
      <c r="B15" s="4"/>
      <c r="C15" s="7">
        <f t="shared" ref="C15" si="2">SUM(C3:C14)</f>
        <v>140375</v>
      </c>
      <c r="D15" s="5">
        <f>SUM(D3:D14)</f>
        <v>0</v>
      </c>
      <c r="E15" s="7">
        <f t="shared" si="1"/>
        <v>140375</v>
      </c>
      <c r="F15" s="8">
        <f>SUM(F3:F14)</f>
        <v>0</v>
      </c>
      <c r="G15" s="4">
        <f>SUM(G3:G14)</f>
        <v>0</v>
      </c>
      <c r="H15" s="8">
        <f t="shared" ref="H15:AC15" si="3">SUM(H3:H14)</f>
        <v>50000</v>
      </c>
      <c r="I15" s="4">
        <f t="shared" si="3"/>
        <v>0</v>
      </c>
      <c r="J15" s="8">
        <f t="shared" si="3"/>
        <v>2500</v>
      </c>
      <c r="K15" s="4">
        <f t="shared" si="3"/>
        <v>0</v>
      </c>
      <c r="L15" s="8">
        <f t="shared" si="3"/>
        <v>16500</v>
      </c>
      <c r="M15" s="4">
        <f t="shared" si="3"/>
        <v>0</v>
      </c>
      <c r="N15" s="8">
        <f t="shared" si="3"/>
        <v>19000</v>
      </c>
      <c r="O15" s="4">
        <f t="shared" si="3"/>
        <v>0</v>
      </c>
      <c r="P15" s="8">
        <f t="shared" si="3"/>
        <v>5875</v>
      </c>
      <c r="Q15" s="4">
        <f t="shared" si="3"/>
        <v>0</v>
      </c>
      <c r="R15" s="8">
        <f t="shared" si="3"/>
        <v>0</v>
      </c>
      <c r="S15" s="4">
        <f t="shared" si="3"/>
        <v>0</v>
      </c>
      <c r="T15" s="8">
        <f t="shared" si="3"/>
        <v>4000</v>
      </c>
      <c r="U15" s="4">
        <f t="shared" si="3"/>
        <v>0</v>
      </c>
      <c r="V15" s="8">
        <f t="shared" si="3"/>
        <v>1000</v>
      </c>
      <c r="W15" s="4">
        <f t="shared" si="3"/>
        <v>0</v>
      </c>
      <c r="X15" s="8">
        <f t="shared" si="3"/>
        <v>1000</v>
      </c>
      <c r="Y15" s="4">
        <f t="shared" si="3"/>
        <v>0</v>
      </c>
      <c r="Z15" s="8">
        <f t="shared" si="3"/>
        <v>20000</v>
      </c>
      <c r="AA15" s="4">
        <f t="shared" si="3"/>
        <v>0</v>
      </c>
      <c r="AB15" s="8">
        <f t="shared" si="3"/>
        <v>20500</v>
      </c>
      <c r="AC15" s="4">
        <f t="shared" si="3"/>
        <v>0</v>
      </c>
    </row>
    <row r="16" spans="1:29" s="31" customForma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</row>
    <row r="17" spans="1:29" s="6" customFormat="1">
      <c r="A17" s="4" t="s">
        <v>16</v>
      </c>
      <c r="B17" s="4"/>
      <c r="C17" s="5" t="s">
        <v>58</v>
      </c>
      <c r="D17" s="5" t="s">
        <v>59</v>
      </c>
      <c r="E17" s="5" t="s">
        <v>60</v>
      </c>
      <c r="F17" s="8" t="s">
        <v>61</v>
      </c>
      <c r="G17" s="4" t="s">
        <v>62</v>
      </c>
      <c r="H17" s="8" t="s">
        <v>63</v>
      </c>
      <c r="I17" s="4" t="s">
        <v>64</v>
      </c>
      <c r="J17" s="8" t="s">
        <v>65</v>
      </c>
      <c r="K17" s="4" t="s">
        <v>66</v>
      </c>
      <c r="L17" s="8" t="s">
        <v>67</v>
      </c>
      <c r="M17" s="4" t="s">
        <v>68</v>
      </c>
      <c r="N17" s="8" t="s">
        <v>69</v>
      </c>
      <c r="O17" s="4" t="s">
        <v>70</v>
      </c>
      <c r="P17" s="8" t="s">
        <v>71</v>
      </c>
      <c r="Q17" s="4" t="s">
        <v>72</v>
      </c>
      <c r="R17" s="8" t="s">
        <v>73</v>
      </c>
      <c r="S17" s="4" t="s">
        <v>74</v>
      </c>
      <c r="T17" s="8" t="s">
        <v>75</v>
      </c>
      <c r="U17" s="4" t="s">
        <v>76</v>
      </c>
      <c r="V17" s="8" t="s">
        <v>77</v>
      </c>
      <c r="W17" s="4" t="s">
        <v>78</v>
      </c>
      <c r="X17" s="8" t="s">
        <v>79</v>
      </c>
      <c r="Y17" s="4" t="s">
        <v>80</v>
      </c>
      <c r="Z17" s="8" t="s">
        <v>81</v>
      </c>
      <c r="AA17" s="4" t="s">
        <v>82</v>
      </c>
      <c r="AB17" s="8" t="s">
        <v>83</v>
      </c>
      <c r="AC17" s="4" t="s">
        <v>84</v>
      </c>
    </row>
    <row r="18" spans="1:29">
      <c r="A18" s="1">
        <v>4220</v>
      </c>
      <c r="B18" s="1" t="s">
        <v>17</v>
      </c>
      <c r="C18" s="3">
        <f t="shared" ref="C18:D58" si="4">F18+H18+J18+L18+N18+P18+R18+T18+V18+X18+Z18+AB18</f>
        <v>51000</v>
      </c>
      <c r="D18" s="2">
        <f t="shared" si="4"/>
        <v>0</v>
      </c>
      <c r="E18" s="2">
        <f>C18-D18</f>
        <v>51000</v>
      </c>
      <c r="F18" s="9">
        <v>5000</v>
      </c>
      <c r="G18" s="1">
        <v>0</v>
      </c>
      <c r="H18" s="9">
        <v>0</v>
      </c>
      <c r="I18" s="1">
        <v>0</v>
      </c>
      <c r="J18" s="9">
        <v>0</v>
      </c>
      <c r="K18" s="1">
        <v>0</v>
      </c>
      <c r="L18" s="9">
        <v>0</v>
      </c>
      <c r="M18" s="1">
        <v>0</v>
      </c>
      <c r="N18" s="9">
        <v>0</v>
      </c>
      <c r="O18" s="1">
        <v>0</v>
      </c>
      <c r="P18" s="9">
        <v>0</v>
      </c>
      <c r="Q18" s="1">
        <v>0</v>
      </c>
      <c r="R18" s="9">
        <v>0</v>
      </c>
      <c r="S18" s="1">
        <v>0</v>
      </c>
      <c r="T18" s="9">
        <v>5000</v>
      </c>
      <c r="U18" s="1">
        <v>0</v>
      </c>
      <c r="V18" s="9">
        <v>41000</v>
      </c>
      <c r="W18" s="1">
        <v>0</v>
      </c>
      <c r="X18" s="9">
        <v>0</v>
      </c>
      <c r="Y18" s="1">
        <v>0</v>
      </c>
      <c r="Z18" s="9">
        <v>0</v>
      </c>
      <c r="AA18" s="1">
        <v>0</v>
      </c>
      <c r="AB18" s="9">
        <v>0</v>
      </c>
      <c r="AC18" s="1">
        <v>0</v>
      </c>
    </row>
    <row r="19" spans="1:29">
      <c r="A19" s="1">
        <v>4300</v>
      </c>
      <c r="B19" s="1" t="s">
        <v>18</v>
      </c>
      <c r="C19" s="3">
        <f t="shared" si="4"/>
        <v>0</v>
      </c>
      <c r="D19" s="2">
        <f t="shared" si="4"/>
        <v>0</v>
      </c>
      <c r="E19" s="2">
        <f t="shared" ref="E19:E59" si="5">C19-D19</f>
        <v>0</v>
      </c>
      <c r="F19" s="9">
        <v>0</v>
      </c>
      <c r="G19" s="1">
        <v>0</v>
      </c>
      <c r="H19" s="9">
        <v>0</v>
      </c>
      <c r="I19" s="1">
        <v>0</v>
      </c>
      <c r="J19" s="9">
        <v>0</v>
      </c>
      <c r="K19" s="1">
        <v>0</v>
      </c>
      <c r="L19" s="9">
        <v>0</v>
      </c>
      <c r="M19" s="1">
        <v>0</v>
      </c>
      <c r="N19" s="9">
        <v>0</v>
      </c>
      <c r="O19" s="1">
        <v>0</v>
      </c>
      <c r="P19" s="9">
        <v>0</v>
      </c>
      <c r="Q19" s="1">
        <v>0</v>
      </c>
      <c r="R19" s="9">
        <v>0</v>
      </c>
      <c r="S19" s="1">
        <v>0</v>
      </c>
      <c r="T19" s="9">
        <v>0</v>
      </c>
      <c r="U19" s="1">
        <v>0</v>
      </c>
      <c r="V19" s="9">
        <v>0</v>
      </c>
      <c r="W19" s="1">
        <v>0</v>
      </c>
      <c r="X19" s="9">
        <v>0</v>
      </c>
      <c r="Y19" s="1">
        <v>0</v>
      </c>
      <c r="Z19" s="9">
        <v>0</v>
      </c>
      <c r="AA19" s="1">
        <v>0</v>
      </c>
      <c r="AB19" s="9">
        <v>0</v>
      </c>
      <c r="AC19" s="1">
        <v>0</v>
      </c>
    </row>
    <row r="20" spans="1:29">
      <c r="A20" s="1">
        <v>4400</v>
      </c>
      <c r="B20" s="1" t="s">
        <v>19</v>
      </c>
      <c r="C20" s="3">
        <f t="shared" si="4"/>
        <v>0</v>
      </c>
      <c r="D20" s="2">
        <f t="shared" si="4"/>
        <v>0</v>
      </c>
      <c r="E20" s="2">
        <f t="shared" si="5"/>
        <v>0</v>
      </c>
      <c r="F20" s="9">
        <v>0</v>
      </c>
      <c r="G20" s="1">
        <v>0</v>
      </c>
      <c r="H20" s="9">
        <v>0</v>
      </c>
      <c r="I20" s="1">
        <v>0</v>
      </c>
      <c r="J20" s="9">
        <v>0</v>
      </c>
      <c r="K20" s="1">
        <v>0</v>
      </c>
      <c r="L20" s="9">
        <v>0</v>
      </c>
      <c r="M20" s="1">
        <v>0</v>
      </c>
      <c r="N20" s="9">
        <v>0</v>
      </c>
      <c r="O20" s="1">
        <v>0</v>
      </c>
      <c r="P20" s="9">
        <v>0</v>
      </c>
      <c r="Q20" s="1">
        <v>0</v>
      </c>
      <c r="R20" s="9">
        <v>0</v>
      </c>
      <c r="S20" s="1">
        <v>0</v>
      </c>
      <c r="T20" s="9">
        <v>0</v>
      </c>
      <c r="U20" s="1">
        <v>0</v>
      </c>
      <c r="V20" s="9">
        <v>0</v>
      </c>
      <c r="W20" s="1">
        <v>0</v>
      </c>
      <c r="X20" s="9">
        <v>0</v>
      </c>
      <c r="Y20" s="1">
        <v>0</v>
      </c>
      <c r="Z20" s="9">
        <v>0</v>
      </c>
      <c r="AA20" s="1">
        <v>0</v>
      </c>
      <c r="AB20" s="9">
        <v>0</v>
      </c>
      <c r="AC20" s="1">
        <v>0</v>
      </c>
    </row>
    <row r="21" spans="1:29">
      <c r="A21" s="1">
        <v>4610</v>
      </c>
      <c r="B21" s="1" t="s">
        <v>20</v>
      </c>
      <c r="C21" s="3">
        <f t="shared" si="4"/>
        <v>10000</v>
      </c>
      <c r="D21" s="2">
        <f t="shared" si="4"/>
        <v>0</v>
      </c>
      <c r="E21" s="2">
        <f t="shared" si="5"/>
        <v>10000</v>
      </c>
      <c r="F21" s="9">
        <v>0</v>
      </c>
      <c r="G21" s="1">
        <v>0</v>
      </c>
      <c r="H21" s="9">
        <v>2500</v>
      </c>
      <c r="I21" s="1">
        <v>0</v>
      </c>
      <c r="J21" s="9">
        <v>2500</v>
      </c>
      <c r="K21" s="1">
        <v>0</v>
      </c>
      <c r="L21" s="9">
        <v>0</v>
      </c>
      <c r="M21" s="1">
        <v>0</v>
      </c>
      <c r="N21" s="9">
        <v>0</v>
      </c>
      <c r="O21" s="1">
        <v>0</v>
      </c>
      <c r="P21" s="9">
        <v>0</v>
      </c>
      <c r="Q21" s="1">
        <v>0</v>
      </c>
      <c r="R21" s="9">
        <v>0</v>
      </c>
      <c r="S21" s="1">
        <v>0</v>
      </c>
      <c r="T21" s="9">
        <v>0</v>
      </c>
      <c r="U21" s="1">
        <v>0</v>
      </c>
      <c r="V21" s="9">
        <v>0</v>
      </c>
      <c r="W21" s="1">
        <v>0</v>
      </c>
      <c r="X21" s="9">
        <v>2500</v>
      </c>
      <c r="Y21" s="1">
        <v>0</v>
      </c>
      <c r="Z21" s="9">
        <v>2500</v>
      </c>
      <c r="AA21" s="1">
        <v>0</v>
      </c>
      <c r="AB21" s="9">
        <v>0</v>
      </c>
      <c r="AC21" s="1">
        <v>0</v>
      </c>
    </row>
    <row r="22" spans="1:29">
      <c r="A22" s="1">
        <v>4620</v>
      </c>
      <c r="B22" s="1" t="s">
        <v>21</v>
      </c>
      <c r="C22" s="3">
        <f t="shared" si="4"/>
        <v>2000</v>
      </c>
      <c r="D22" s="2">
        <f t="shared" si="4"/>
        <v>0</v>
      </c>
      <c r="E22" s="2">
        <f t="shared" si="5"/>
        <v>2000</v>
      </c>
      <c r="F22" s="9">
        <v>0</v>
      </c>
      <c r="G22" s="1">
        <v>0</v>
      </c>
      <c r="H22" s="9">
        <v>0</v>
      </c>
      <c r="I22" s="1">
        <v>0</v>
      </c>
      <c r="J22" s="9">
        <v>0</v>
      </c>
      <c r="K22" s="1">
        <v>0</v>
      </c>
      <c r="L22" s="9">
        <v>0</v>
      </c>
      <c r="M22" s="1">
        <v>0</v>
      </c>
      <c r="N22" s="9">
        <v>1000</v>
      </c>
      <c r="O22" s="1">
        <v>0</v>
      </c>
      <c r="P22" s="9">
        <v>0</v>
      </c>
      <c r="Q22" s="1">
        <v>0</v>
      </c>
      <c r="R22" s="9">
        <v>0</v>
      </c>
      <c r="S22" s="1">
        <v>0</v>
      </c>
      <c r="T22" s="9">
        <v>1000</v>
      </c>
      <c r="U22" s="1">
        <v>0</v>
      </c>
      <c r="V22" s="9">
        <v>0</v>
      </c>
      <c r="W22" s="1">
        <v>0</v>
      </c>
      <c r="X22" s="9">
        <v>0</v>
      </c>
      <c r="Y22" s="1">
        <v>0</v>
      </c>
      <c r="Z22" s="9">
        <v>0</v>
      </c>
      <c r="AA22" s="1">
        <v>0</v>
      </c>
      <c r="AB22" s="9">
        <v>0</v>
      </c>
      <c r="AC22" s="1">
        <v>0</v>
      </c>
    </row>
    <row r="23" spans="1:29">
      <c r="A23" s="1">
        <v>4625</v>
      </c>
      <c r="B23" s="1" t="s">
        <v>22</v>
      </c>
      <c r="C23" s="3">
        <f t="shared" si="4"/>
        <v>0</v>
      </c>
      <c r="D23" s="2">
        <f t="shared" si="4"/>
        <v>0</v>
      </c>
      <c r="E23" s="2">
        <f t="shared" si="5"/>
        <v>0</v>
      </c>
      <c r="F23" s="9">
        <v>0</v>
      </c>
      <c r="G23" s="1">
        <v>0</v>
      </c>
      <c r="H23" s="9">
        <v>0</v>
      </c>
      <c r="I23" s="1">
        <v>0</v>
      </c>
      <c r="J23" s="9">
        <v>0</v>
      </c>
      <c r="K23" s="1">
        <v>0</v>
      </c>
      <c r="L23" s="9">
        <v>0</v>
      </c>
      <c r="M23" s="1">
        <v>0</v>
      </c>
      <c r="N23" s="9">
        <v>0</v>
      </c>
      <c r="O23" s="1">
        <v>0</v>
      </c>
      <c r="P23" s="9">
        <v>0</v>
      </c>
      <c r="Q23" s="1">
        <v>0</v>
      </c>
      <c r="R23" s="9">
        <v>0</v>
      </c>
      <c r="S23" s="1">
        <v>0</v>
      </c>
      <c r="T23" s="9">
        <v>0</v>
      </c>
      <c r="U23" s="1">
        <v>0</v>
      </c>
      <c r="V23" s="9">
        <v>0</v>
      </c>
      <c r="W23" s="1">
        <v>0</v>
      </c>
      <c r="X23" s="9">
        <v>0</v>
      </c>
      <c r="Y23" s="1">
        <v>0</v>
      </c>
      <c r="Z23" s="9">
        <v>0</v>
      </c>
      <c r="AA23" s="1">
        <v>0</v>
      </c>
      <c r="AB23" s="9">
        <v>0</v>
      </c>
      <c r="AC23" s="1">
        <v>0</v>
      </c>
    </row>
    <row r="24" spans="1:29">
      <c r="A24" s="1">
        <v>4640</v>
      </c>
      <c r="B24" s="1" t="s">
        <v>23</v>
      </c>
      <c r="C24" s="3">
        <f t="shared" si="4"/>
        <v>15150</v>
      </c>
      <c r="D24" s="2">
        <f t="shared" si="4"/>
        <v>0</v>
      </c>
      <c r="E24" s="2">
        <f t="shared" si="5"/>
        <v>15150</v>
      </c>
      <c r="F24" s="9">
        <v>0</v>
      </c>
      <c r="G24" s="1">
        <v>0</v>
      </c>
      <c r="H24" s="9">
        <v>0</v>
      </c>
      <c r="I24" s="1">
        <v>0</v>
      </c>
      <c r="J24" s="9">
        <f>0+'3700'!G109</f>
        <v>15150</v>
      </c>
      <c r="K24" s="1">
        <v>0</v>
      </c>
      <c r="L24" s="9">
        <v>0</v>
      </c>
      <c r="M24" s="1">
        <v>0</v>
      </c>
      <c r="N24" s="9">
        <v>0</v>
      </c>
      <c r="O24" s="1">
        <v>0</v>
      </c>
      <c r="P24" s="9">
        <v>0</v>
      </c>
      <c r="Q24" s="1">
        <v>0</v>
      </c>
      <c r="R24" s="9">
        <v>0</v>
      </c>
      <c r="S24" s="1">
        <v>0</v>
      </c>
      <c r="T24" s="9">
        <v>0</v>
      </c>
      <c r="U24" s="1">
        <v>0</v>
      </c>
      <c r="V24" s="9">
        <v>0</v>
      </c>
      <c r="W24" s="1">
        <v>0</v>
      </c>
      <c r="X24" s="9">
        <v>0</v>
      </c>
      <c r="Y24" s="1">
        <v>0</v>
      </c>
      <c r="Z24" s="9">
        <v>0</v>
      </c>
      <c r="AA24" s="1">
        <v>0</v>
      </c>
      <c r="AB24" s="9">
        <v>0</v>
      </c>
      <c r="AC24" s="1">
        <v>0</v>
      </c>
    </row>
    <row r="25" spans="1:29">
      <c r="A25" s="1">
        <v>5000</v>
      </c>
      <c r="B25" s="1" t="s">
        <v>24</v>
      </c>
      <c r="C25" s="3">
        <f t="shared" si="4"/>
        <v>0</v>
      </c>
      <c r="D25" s="2">
        <f t="shared" si="4"/>
        <v>0</v>
      </c>
      <c r="E25" s="2">
        <f t="shared" si="5"/>
        <v>0</v>
      </c>
      <c r="F25" s="9">
        <v>0</v>
      </c>
      <c r="G25" s="1">
        <v>0</v>
      </c>
      <c r="H25" s="9">
        <v>0</v>
      </c>
      <c r="I25" s="1">
        <v>0</v>
      </c>
      <c r="J25" s="9">
        <v>0</v>
      </c>
      <c r="K25" s="1">
        <v>0</v>
      </c>
      <c r="L25" s="9">
        <v>0</v>
      </c>
      <c r="M25" s="1">
        <v>0</v>
      </c>
      <c r="N25" s="9">
        <v>0</v>
      </c>
      <c r="O25" s="1">
        <v>0</v>
      </c>
      <c r="P25" s="9">
        <v>0</v>
      </c>
      <c r="Q25" s="1">
        <v>0</v>
      </c>
      <c r="R25" s="9">
        <v>0</v>
      </c>
      <c r="S25" s="1">
        <v>0</v>
      </c>
      <c r="T25" s="9">
        <v>0</v>
      </c>
      <c r="U25" s="1">
        <v>0</v>
      </c>
      <c r="V25" s="9">
        <v>0</v>
      </c>
      <c r="W25" s="1">
        <v>0</v>
      </c>
      <c r="X25" s="9">
        <v>0</v>
      </c>
      <c r="Y25" s="1">
        <v>0</v>
      </c>
      <c r="Z25" s="9">
        <v>0</v>
      </c>
      <c r="AA25" s="1">
        <v>0</v>
      </c>
      <c r="AB25" s="9">
        <v>0</v>
      </c>
      <c r="AC25" s="1">
        <v>0</v>
      </c>
    </row>
    <row r="26" spans="1:29">
      <c r="A26" s="1">
        <v>5010</v>
      </c>
      <c r="B26" s="1" t="s">
        <v>25</v>
      </c>
      <c r="C26" s="3">
        <f t="shared" si="4"/>
        <v>24000</v>
      </c>
      <c r="D26" s="2">
        <f t="shared" si="4"/>
        <v>0</v>
      </c>
      <c r="E26" s="2">
        <f t="shared" si="5"/>
        <v>24000</v>
      </c>
      <c r="F26" s="9">
        <v>0</v>
      </c>
      <c r="G26" s="1">
        <v>0</v>
      </c>
      <c r="H26" s="9">
        <v>0</v>
      </c>
      <c r="I26" s="1">
        <v>0</v>
      </c>
      <c r="J26" s="9">
        <v>0</v>
      </c>
      <c r="K26" s="1">
        <v>0</v>
      </c>
      <c r="L26" s="9">
        <v>0</v>
      </c>
      <c r="M26" s="1">
        <v>0</v>
      </c>
      <c r="N26" s="9">
        <v>0</v>
      </c>
      <c r="O26" s="1">
        <v>0</v>
      </c>
      <c r="P26" s="9">
        <f>0+'5010'!G12</f>
        <v>12000</v>
      </c>
      <c r="Q26" s="1">
        <v>0</v>
      </c>
      <c r="R26" s="9">
        <v>0</v>
      </c>
      <c r="S26" s="1">
        <v>0</v>
      </c>
      <c r="T26" s="9">
        <v>0</v>
      </c>
      <c r="U26" s="1">
        <v>0</v>
      </c>
      <c r="V26" s="9">
        <v>0</v>
      </c>
      <c r="W26" s="1">
        <v>0</v>
      </c>
      <c r="X26" s="9">
        <f>0+'5010'!K12</f>
        <v>12000</v>
      </c>
      <c r="Y26" s="1">
        <v>0</v>
      </c>
      <c r="Z26" s="9">
        <v>0</v>
      </c>
      <c r="AA26" s="1">
        <v>0</v>
      </c>
      <c r="AB26" s="9">
        <v>0</v>
      </c>
      <c r="AC26" s="1">
        <v>0</v>
      </c>
    </row>
    <row r="27" spans="1:29">
      <c r="A27" s="19">
        <v>5180</v>
      </c>
      <c r="B27" s="20" t="s">
        <v>191</v>
      </c>
      <c r="C27" s="3">
        <f t="shared" si="4"/>
        <v>0</v>
      </c>
      <c r="D27" s="2">
        <f t="shared" si="4"/>
        <v>0</v>
      </c>
      <c r="E27" s="2">
        <f t="shared" si="5"/>
        <v>0</v>
      </c>
      <c r="F27" s="23">
        <v>0</v>
      </c>
      <c r="G27" s="20">
        <v>0</v>
      </c>
      <c r="H27" s="23">
        <v>0</v>
      </c>
      <c r="I27" s="20">
        <v>0</v>
      </c>
      <c r="J27" s="23">
        <v>0</v>
      </c>
      <c r="K27" s="20">
        <v>0</v>
      </c>
      <c r="L27" s="23">
        <v>0</v>
      </c>
      <c r="M27" s="20">
        <v>0</v>
      </c>
      <c r="N27" s="23">
        <v>0</v>
      </c>
      <c r="O27" s="20">
        <v>0</v>
      </c>
      <c r="P27" s="23">
        <v>0</v>
      </c>
      <c r="Q27" s="20">
        <v>0</v>
      </c>
      <c r="R27" s="23">
        <v>0</v>
      </c>
      <c r="S27" s="20">
        <v>0</v>
      </c>
      <c r="T27" s="23">
        <v>0</v>
      </c>
      <c r="U27" s="20">
        <v>0</v>
      </c>
      <c r="V27" s="23">
        <v>0</v>
      </c>
      <c r="W27" s="20">
        <v>0</v>
      </c>
      <c r="X27" s="23">
        <v>0</v>
      </c>
      <c r="Y27" s="20">
        <v>0</v>
      </c>
      <c r="Z27" s="23">
        <v>0</v>
      </c>
      <c r="AA27" s="20">
        <v>0</v>
      </c>
      <c r="AB27" s="23">
        <v>0</v>
      </c>
      <c r="AC27" s="20">
        <v>0</v>
      </c>
    </row>
    <row r="28" spans="1:29">
      <c r="A28" s="1">
        <v>5330</v>
      </c>
      <c r="B28" s="1" t="s">
        <v>26</v>
      </c>
      <c r="C28" s="3">
        <f t="shared" si="4"/>
        <v>0</v>
      </c>
      <c r="D28" s="2">
        <f t="shared" si="4"/>
        <v>0</v>
      </c>
      <c r="E28" s="2">
        <f t="shared" si="5"/>
        <v>0</v>
      </c>
      <c r="F28" s="9">
        <v>0</v>
      </c>
      <c r="G28" s="1">
        <v>0</v>
      </c>
      <c r="H28" s="9">
        <v>0</v>
      </c>
      <c r="I28" s="1">
        <v>0</v>
      </c>
      <c r="J28" s="9">
        <v>0</v>
      </c>
      <c r="K28" s="1">
        <v>0</v>
      </c>
      <c r="L28" s="9">
        <v>0</v>
      </c>
      <c r="M28" s="1">
        <v>0</v>
      </c>
      <c r="N28" s="9">
        <v>0</v>
      </c>
      <c r="O28" s="1">
        <v>0</v>
      </c>
      <c r="P28" s="9">
        <v>0</v>
      </c>
      <c r="Q28" s="1">
        <v>0</v>
      </c>
      <c r="R28" s="9">
        <v>0</v>
      </c>
      <c r="S28" s="1">
        <v>0</v>
      </c>
      <c r="T28" s="9">
        <v>0</v>
      </c>
      <c r="U28" s="1">
        <v>0</v>
      </c>
      <c r="V28" s="9">
        <v>0</v>
      </c>
      <c r="W28" s="1">
        <v>0</v>
      </c>
      <c r="X28" s="9">
        <v>0</v>
      </c>
      <c r="Y28" s="1">
        <v>0</v>
      </c>
      <c r="Z28" s="9">
        <v>0</v>
      </c>
      <c r="AA28" s="1">
        <v>0</v>
      </c>
      <c r="AB28" s="9">
        <v>0</v>
      </c>
      <c r="AC28" s="1">
        <v>0</v>
      </c>
    </row>
    <row r="29" spans="1:29">
      <c r="A29" s="19">
        <v>5400</v>
      </c>
      <c r="B29" s="20" t="s">
        <v>196</v>
      </c>
      <c r="C29" s="3">
        <f t="shared" si="4"/>
        <v>3383.9999999999995</v>
      </c>
      <c r="D29" s="2">
        <f t="shared" si="4"/>
        <v>0</v>
      </c>
      <c r="E29" s="2">
        <f t="shared" si="5"/>
        <v>3383.9999999999995</v>
      </c>
      <c r="F29" s="23">
        <f>(Z26+AB26)*0.141</f>
        <v>0</v>
      </c>
      <c r="G29" s="20">
        <v>0</v>
      </c>
      <c r="H29" s="23">
        <v>0</v>
      </c>
      <c r="I29" s="20">
        <v>0</v>
      </c>
      <c r="J29" s="23">
        <f>(F26+H26)*0.141</f>
        <v>0</v>
      </c>
      <c r="K29" s="20">
        <v>0</v>
      </c>
      <c r="L29" s="23">
        <v>0</v>
      </c>
      <c r="M29" s="20">
        <v>0</v>
      </c>
      <c r="N29" s="23">
        <f>(J26+L26)*0.141</f>
        <v>0</v>
      </c>
      <c r="O29" s="20">
        <v>0</v>
      </c>
      <c r="P29" s="23">
        <v>0</v>
      </c>
      <c r="Q29" s="20">
        <v>0</v>
      </c>
      <c r="R29" s="23">
        <f>(N26+P26)*0.141</f>
        <v>1691.9999999999998</v>
      </c>
      <c r="S29" s="20">
        <v>0</v>
      </c>
      <c r="T29" s="23">
        <v>0</v>
      </c>
      <c r="U29" s="20">
        <v>0</v>
      </c>
      <c r="V29" s="23">
        <f>(R26+T26)*0.141</f>
        <v>0</v>
      </c>
      <c r="W29" s="20">
        <v>0</v>
      </c>
      <c r="X29" s="23">
        <v>0</v>
      </c>
      <c r="Y29" s="20">
        <v>0</v>
      </c>
      <c r="Z29" s="23">
        <f>(V26+X26)*0.141</f>
        <v>1691.9999999999998</v>
      </c>
      <c r="AA29" s="20">
        <v>0</v>
      </c>
      <c r="AB29" s="23">
        <v>0</v>
      </c>
      <c r="AC29" s="20">
        <v>0</v>
      </c>
    </row>
    <row r="30" spans="1:29">
      <c r="A30" s="1">
        <v>5990</v>
      </c>
      <c r="B30" s="1" t="s">
        <v>27</v>
      </c>
      <c r="C30" s="3">
        <f t="shared" si="4"/>
        <v>9000</v>
      </c>
      <c r="D30" s="2">
        <f t="shared" si="4"/>
        <v>0</v>
      </c>
      <c r="E30" s="2">
        <f t="shared" si="5"/>
        <v>9000</v>
      </c>
      <c r="F30" s="9">
        <v>0</v>
      </c>
      <c r="G30" s="1">
        <v>0</v>
      </c>
      <c r="H30" s="9">
        <v>9000</v>
      </c>
      <c r="I30" s="1">
        <v>0</v>
      </c>
      <c r="J30" s="9">
        <v>0</v>
      </c>
      <c r="K30" s="1">
        <v>0</v>
      </c>
      <c r="L30" s="9">
        <v>0</v>
      </c>
      <c r="M30" s="1">
        <v>0</v>
      </c>
      <c r="N30" s="9">
        <v>0</v>
      </c>
      <c r="O30" s="1">
        <v>0</v>
      </c>
      <c r="P30" s="9">
        <v>0</v>
      </c>
      <c r="Q30" s="1">
        <v>0</v>
      </c>
      <c r="R30" s="9">
        <v>0</v>
      </c>
      <c r="S30" s="1">
        <v>0</v>
      </c>
      <c r="T30" s="9">
        <v>0</v>
      </c>
      <c r="U30" s="1">
        <v>0</v>
      </c>
      <c r="V30" s="9">
        <v>0</v>
      </c>
      <c r="W30" s="1">
        <v>0</v>
      </c>
      <c r="X30" s="9">
        <v>0</v>
      </c>
      <c r="Y30" s="1">
        <v>0</v>
      </c>
      <c r="Z30" s="9">
        <v>0</v>
      </c>
      <c r="AA30" s="1">
        <v>0</v>
      </c>
      <c r="AB30" s="9">
        <v>0</v>
      </c>
      <c r="AC30" s="1">
        <v>0</v>
      </c>
    </row>
    <row r="31" spans="1:29">
      <c r="A31" s="1">
        <v>6310</v>
      </c>
      <c r="B31" s="1" t="s">
        <v>28</v>
      </c>
      <c r="C31" s="3">
        <f t="shared" si="4"/>
        <v>0</v>
      </c>
      <c r="D31" s="2">
        <f t="shared" si="4"/>
        <v>0</v>
      </c>
      <c r="E31" s="2">
        <f t="shared" si="5"/>
        <v>0</v>
      </c>
      <c r="F31" s="9">
        <v>0</v>
      </c>
      <c r="G31" s="1">
        <v>0</v>
      </c>
      <c r="H31" s="9">
        <v>0</v>
      </c>
      <c r="I31" s="1">
        <v>0</v>
      </c>
      <c r="J31" s="9">
        <v>0</v>
      </c>
      <c r="K31" s="1">
        <v>0</v>
      </c>
      <c r="L31" s="9">
        <v>0</v>
      </c>
      <c r="M31" s="1">
        <v>0</v>
      </c>
      <c r="N31" s="9">
        <v>0</v>
      </c>
      <c r="O31" s="1">
        <v>0</v>
      </c>
      <c r="P31" s="9">
        <v>0</v>
      </c>
      <c r="Q31" s="1">
        <v>0</v>
      </c>
      <c r="R31" s="9">
        <v>0</v>
      </c>
      <c r="S31" s="1">
        <v>0</v>
      </c>
      <c r="T31" s="9">
        <v>0</v>
      </c>
      <c r="U31" s="1">
        <v>0</v>
      </c>
      <c r="V31" s="9">
        <v>0</v>
      </c>
      <c r="W31" s="1">
        <v>0</v>
      </c>
      <c r="X31" s="9">
        <v>0</v>
      </c>
      <c r="Y31" s="1">
        <v>0</v>
      </c>
      <c r="Z31" s="9">
        <v>0</v>
      </c>
      <c r="AA31" s="1">
        <v>0</v>
      </c>
      <c r="AB31" s="9">
        <v>0</v>
      </c>
      <c r="AC31" s="1">
        <v>0</v>
      </c>
    </row>
    <row r="32" spans="1:29">
      <c r="A32" s="1">
        <v>6549</v>
      </c>
      <c r="B32" s="1" t="s">
        <v>29</v>
      </c>
      <c r="C32" s="3">
        <f t="shared" si="4"/>
        <v>0</v>
      </c>
      <c r="D32" s="2">
        <f t="shared" si="4"/>
        <v>0</v>
      </c>
      <c r="E32" s="2">
        <f t="shared" si="5"/>
        <v>0</v>
      </c>
      <c r="F32" s="9">
        <v>0</v>
      </c>
      <c r="G32" s="1">
        <v>0</v>
      </c>
      <c r="H32" s="9">
        <v>0</v>
      </c>
      <c r="I32" s="1">
        <v>0</v>
      </c>
      <c r="J32" s="9">
        <v>0</v>
      </c>
      <c r="K32" s="1">
        <v>0</v>
      </c>
      <c r="L32" s="9">
        <v>0</v>
      </c>
      <c r="M32" s="1">
        <v>0</v>
      </c>
      <c r="N32" s="9">
        <v>0</v>
      </c>
      <c r="O32" s="1">
        <v>0</v>
      </c>
      <c r="P32" s="9">
        <v>0</v>
      </c>
      <c r="Q32" s="1">
        <v>0</v>
      </c>
      <c r="R32" s="9">
        <v>0</v>
      </c>
      <c r="S32" s="1">
        <v>0</v>
      </c>
      <c r="T32" s="9">
        <v>0</v>
      </c>
      <c r="U32" s="1">
        <v>0</v>
      </c>
      <c r="V32" s="9">
        <v>0</v>
      </c>
      <c r="W32" s="1">
        <v>0</v>
      </c>
      <c r="X32" s="9">
        <v>0</v>
      </c>
      <c r="Y32" s="1">
        <v>0</v>
      </c>
      <c r="Z32" s="9">
        <v>0</v>
      </c>
      <c r="AA32" s="1">
        <v>0</v>
      </c>
      <c r="AB32" s="9">
        <v>0</v>
      </c>
      <c r="AC32" s="1">
        <v>0</v>
      </c>
    </row>
    <row r="33" spans="1:29">
      <c r="A33" s="1">
        <v>6551</v>
      </c>
      <c r="B33" s="1" t="s">
        <v>30</v>
      </c>
      <c r="C33" s="3">
        <f t="shared" si="4"/>
        <v>0</v>
      </c>
      <c r="D33" s="2">
        <f t="shared" si="4"/>
        <v>0</v>
      </c>
      <c r="E33" s="2">
        <f t="shared" si="5"/>
        <v>0</v>
      </c>
      <c r="F33" s="9">
        <v>0</v>
      </c>
      <c r="G33" s="1">
        <v>0</v>
      </c>
      <c r="H33" s="9">
        <v>0</v>
      </c>
      <c r="I33" s="1">
        <v>0</v>
      </c>
      <c r="J33" s="9">
        <v>0</v>
      </c>
      <c r="K33" s="1">
        <v>0</v>
      </c>
      <c r="L33" s="9">
        <v>0</v>
      </c>
      <c r="M33" s="1">
        <v>0</v>
      </c>
      <c r="N33" s="9">
        <v>0</v>
      </c>
      <c r="O33" s="1">
        <v>0</v>
      </c>
      <c r="P33" s="9">
        <v>0</v>
      </c>
      <c r="Q33" s="1">
        <v>0</v>
      </c>
      <c r="R33" s="9">
        <v>0</v>
      </c>
      <c r="S33" s="1">
        <v>0</v>
      </c>
      <c r="T33" s="9">
        <v>0</v>
      </c>
      <c r="U33" s="1">
        <v>0</v>
      </c>
      <c r="V33" s="9">
        <v>0</v>
      </c>
      <c r="W33" s="1">
        <v>0</v>
      </c>
      <c r="X33" s="9">
        <v>0</v>
      </c>
      <c r="Y33" s="1">
        <v>0</v>
      </c>
      <c r="Z33" s="9">
        <v>0</v>
      </c>
      <c r="AA33" s="1">
        <v>0</v>
      </c>
      <c r="AB33" s="9">
        <v>0</v>
      </c>
      <c r="AC33" s="1">
        <v>0</v>
      </c>
    </row>
    <row r="34" spans="1:29">
      <c r="A34" s="1">
        <v>6553</v>
      </c>
      <c r="B34" s="1" t="s">
        <v>31</v>
      </c>
      <c r="C34" s="3">
        <f t="shared" si="4"/>
        <v>0</v>
      </c>
      <c r="D34" s="2">
        <f t="shared" si="4"/>
        <v>0</v>
      </c>
      <c r="E34" s="2">
        <f t="shared" si="5"/>
        <v>0</v>
      </c>
      <c r="F34" s="9">
        <v>0</v>
      </c>
      <c r="G34" s="1">
        <v>0</v>
      </c>
      <c r="H34" s="9">
        <v>0</v>
      </c>
      <c r="I34" s="1">
        <v>0</v>
      </c>
      <c r="J34" s="9">
        <v>0</v>
      </c>
      <c r="K34" s="1">
        <v>0</v>
      </c>
      <c r="L34" s="9">
        <v>0</v>
      </c>
      <c r="M34" s="1">
        <v>0</v>
      </c>
      <c r="N34" s="9">
        <v>0</v>
      </c>
      <c r="O34" s="1">
        <v>0</v>
      </c>
      <c r="P34" s="9">
        <v>0</v>
      </c>
      <c r="Q34" s="1">
        <v>0</v>
      </c>
      <c r="R34" s="9">
        <v>0</v>
      </c>
      <c r="S34" s="1">
        <v>0</v>
      </c>
      <c r="T34" s="9">
        <v>0</v>
      </c>
      <c r="U34" s="1">
        <v>0</v>
      </c>
      <c r="V34" s="9">
        <v>0</v>
      </c>
      <c r="W34" s="1">
        <v>0</v>
      </c>
      <c r="X34" s="9">
        <v>0</v>
      </c>
      <c r="Y34" s="1">
        <v>0</v>
      </c>
      <c r="Z34" s="9">
        <v>0</v>
      </c>
      <c r="AA34" s="1">
        <v>0</v>
      </c>
      <c r="AB34" s="9">
        <v>0</v>
      </c>
      <c r="AC34" s="1">
        <v>0</v>
      </c>
    </row>
    <row r="35" spans="1:29">
      <c r="A35" s="1">
        <v>6600</v>
      </c>
      <c r="B35" s="1" t="s">
        <v>32</v>
      </c>
      <c r="C35" s="3">
        <f t="shared" si="4"/>
        <v>0</v>
      </c>
      <c r="D35" s="2">
        <f t="shared" si="4"/>
        <v>0</v>
      </c>
      <c r="E35" s="2">
        <f t="shared" si="5"/>
        <v>0</v>
      </c>
      <c r="F35" s="9">
        <v>0</v>
      </c>
      <c r="G35" s="1">
        <v>0</v>
      </c>
      <c r="H35" s="9">
        <v>0</v>
      </c>
      <c r="I35" s="1">
        <v>0</v>
      </c>
      <c r="J35" s="9">
        <v>0</v>
      </c>
      <c r="K35" s="1">
        <v>0</v>
      </c>
      <c r="L35" s="9">
        <v>0</v>
      </c>
      <c r="M35" s="1">
        <v>0</v>
      </c>
      <c r="N35" s="9">
        <v>0</v>
      </c>
      <c r="O35" s="1">
        <v>0</v>
      </c>
      <c r="P35" s="9">
        <v>0</v>
      </c>
      <c r="Q35" s="1">
        <v>0</v>
      </c>
      <c r="R35" s="9">
        <v>0</v>
      </c>
      <c r="S35" s="1">
        <v>0</v>
      </c>
      <c r="T35" s="9">
        <v>0</v>
      </c>
      <c r="U35" s="1">
        <v>0</v>
      </c>
      <c r="V35" s="9">
        <v>0</v>
      </c>
      <c r="W35" s="1">
        <v>0</v>
      </c>
      <c r="X35" s="9">
        <v>0</v>
      </c>
      <c r="Y35" s="1">
        <v>0</v>
      </c>
      <c r="Z35" s="9">
        <v>0</v>
      </c>
      <c r="AA35" s="1">
        <v>0</v>
      </c>
      <c r="AB35" s="9">
        <v>0</v>
      </c>
      <c r="AC35" s="1">
        <v>0</v>
      </c>
    </row>
    <row r="36" spans="1:29">
      <c r="A36" s="1">
        <v>6620</v>
      </c>
      <c r="B36" s="1" t="s">
        <v>33</v>
      </c>
      <c r="C36" s="3">
        <f t="shared" si="4"/>
        <v>0</v>
      </c>
      <c r="D36" s="2">
        <f t="shared" si="4"/>
        <v>0</v>
      </c>
      <c r="E36" s="2">
        <f t="shared" si="5"/>
        <v>0</v>
      </c>
      <c r="F36" s="9">
        <v>0</v>
      </c>
      <c r="G36" s="1">
        <v>0</v>
      </c>
      <c r="H36" s="9">
        <v>0</v>
      </c>
      <c r="I36" s="1">
        <v>0</v>
      </c>
      <c r="J36" s="9">
        <v>0</v>
      </c>
      <c r="K36" s="1">
        <v>0</v>
      </c>
      <c r="L36" s="9">
        <v>0</v>
      </c>
      <c r="M36" s="1">
        <v>0</v>
      </c>
      <c r="N36" s="9">
        <v>0</v>
      </c>
      <c r="O36" s="1">
        <v>0</v>
      </c>
      <c r="P36" s="9">
        <v>0</v>
      </c>
      <c r="Q36" s="1">
        <v>0</v>
      </c>
      <c r="R36" s="9">
        <v>0</v>
      </c>
      <c r="S36" s="1">
        <v>0</v>
      </c>
      <c r="T36" s="9">
        <v>0</v>
      </c>
      <c r="U36" s="1">
        <v>0</v>
      </c>
      <c r="V36" s="9">
        <v>0</v>
      </c>
      <c r="W36" s="1">
        <v>0</v>
      </c>
      <c r="X36" s="9">
        <v>0</v>
      </c>
      <c r="Y36" s="1">
        <v>0</v>
      </c>
      <c r="Z36" s="9">
        <v>0</v>
      </c>
      <c r="AA36" s="1">
        <v>0</v>
      </c>
      <c r="AB36" s="9">
        <v>0</v>
      </c>
      <c r="AC36" s="1">
        <v>0</v>
      </c>
    </row>
    <row r="37" spans="1:29">
      <c r="A37" s="1">
        <v>6652</v>
      </c>
      <c r="B37" s="1" t="s">
        <v>34</v>
      </c>
      <c r="C37" s="3">
        <f t="shared" si="4"/>
        <v>0</v>
      </c>
      <c r="D37" s="2">
        <f t="shared" si="4"/>
        <v>0</v>
      </c>
      <c r="E37" s="2">
        <f t="shared" si="5"/>
        <v>0</v>
      </c>
      <c r="F37" s="9">
        <v>0</v>
      </c>
      <c r="G37" s="1">
        <v>0</v>
      </c>
      <c r="H37" s="9">
        <v>0</v>
      </c>
      <c r="I37" s="1">
        <v>0</v>
      </c>
      <c r="J37" s="9">
        <v>0</v>
      </c>
      <c r="K37" s="1">
        <v>0</v>
      </c>
      <c r="L37" s="9">
        <v>0</v>
      </c>
      <c r="M37" s="1">
        <v>0</v>
      </c>
      <c r="N37" s="9">
        <v>0</v>
      </c>
      <c r="O37" s="1">
        <v>0</v>
      </c>
      <c r="P37" s="9">
        <v>0</v>
      </c>
      <c r="Q37" s="1">
        <v>0</v>
      </c>
      <c r="R37" s="9">
        <v>0</v>
      </c>
      <c r="S37" s="1">
        <v>0</v>
      </c>
      <c r="T37" s="9">
        <v>0</v>
      </c>
      <c r="U37" s="1">
        <v>0</v>
      </c>
      <c r="V37" s="9">
        <v>0</v>
      </c>
      <c r="W37" s="1">
        <v>0</v>
      </c>
      <c r="X37" s="9">
        <v>0</v>
      </c>
      <c r="Y37" s="1">
        <v>0</v>
      </c>
      <c r="Z37" s="9">
        <v>0</v>
      </c>
      <c r="AA37" s="1">
        <v>0</v>
      </c>
      <c r="AB37" s="9">
        <v>0</v>
      </c>
      <c r="AC37" s="1">
        <v>0</v>
      </c>
    </row>
    <row r="38" spans="1:29">
      <c r="A38" s="1">
        <v>6700</v>
      </c>
      <c r="B38" s="1" t="s">
        <v>35</v>
      </c>
      <c r="C38" s="3">
        <f t="shared" si="4"/>
        <v>0</v>
      </c>
      <c r="D38" s="2">
        <f t="shared" si="4"/>
        <v>0</v>
      </c>
      <c r="E38" s="2">
        <f t="shared" si="5"/>
        <v>0</v>
      </c>
      <c r="F38" s="9">
        <v>0</v>
      </c>
      <c r="G38" s="1">
        <v>0</v>
      </c>
      <c r="H38" s="9">
        <v>0</v>
      </c>
      <c r="I38" s="1">
        <v>0</v>
      </c>
      <c r="J38" s="9">
        <v>0</v>
      </c>
      <c r="K38" s="1">
        <v>0</v>
      </c>
      <c r="L38" s="9">
        <v>0</v>
      </c>
      <c r="M38" s="1">
        <v>0</v>
      </c>
      <c r="N38" s="9">
        <v>0</v>
      </c>
      <c r="O38" s="1">
        <v>0</v>
      </c>
      <c r="P38" s="9">
        <v>0</v>
      </c>
      <c r="Q38" s="1">
        <v>0</v>
      </c>
      <c r="R38" s="9">
        <v>0</v>
      </c>
      <c r="S38" s="1">
        <v>0</v>
      </c>
      <c r="T38" s="9">
        <v>0</v>
      </c>
      <c r="U38" s="1">
        <v>0</v>
      </c>
      <c r="V38" s="9">
        <v>0</v>
      </c>
      <c r="W38" s="1">
        <v>0</v>
      </c>
      <c r="X38" s="9">
        <v>0</v>
      </c>
      <c r="Y38" s="1">
        <v>0</v>
      </c>
      <c r="Z38" s="9">
        <v>0</v>
      </c>
      <c r="AA38" s="1">
        <v>0</v>
      </c>
      <c r="AB38" s="9">
        <v>0</v>
      </c>
      <c r="AC38" s="1">
        <v>0</v>
      </c>
    </row>
    <row r="39" spans="1:29">
      <c r="A39" s="1">
        <v>6710</v>
      </c>
      <c r="B39" s="1" t="s">
        <v>36</v>
      </c>
      <c r="C39" s="3">
        <f t="shared" si="4"/>
        <v>0</v>
      </c>
      <c r="D39" s="2">
        <f t="shared" si="4"/>
        <v>0</v>
      </c>
      <c r="E39" s="2">
        <f t="shared" si="5"/>
        <v>0</v>
      </c>
      <c r="F39" s="9">
        <v>0</v>
      </c>
      <c r="G39" s="1">
        <v>0</v>
      </c>
      <c r="H39" s="9">
        <v>0</v>
      </c>
      <c r="I39" s="1">
        <v>0</v>
      </c>
      <c r="J39" s="9">
        <v>0</v>
      </c>
      <c r="K39" s="1">
        <v>0</v>
      </c>
      <c r="L39" s="9">
        <v>0</v>
      </c>
      <c r="M39" s="1">
        <v>0</v>
      </c>
      <c r="N39" s="9">
        <v>0</v>
      </c>
      <c r="O39" s="1">
        <v>0</v>
      </c>
      <c r="P39" s="9">
        <v>0</v>
      </c>
      <c r="Q39" s="1">
        <v>0</v>
      </c>
      <c r="R39" s="9">
        <v>0</v>
      </c>
      <c r="S39" s="1">
        <v>0</v>
      </c>
      <c r="T39" s="9">
        <v>0</v>
      </c>
      <c r="U39" s="1">
        <v>0</v>
      </c>
      <c r="V39" s="9">
        <v>0</v>
      </c>
      <c r="W39" s="1">
        <v>0</v>
      </c>
      <c r="X39" s="9">
        <v>0</v>
      </c>
      <c r="Y39" s="1">
        <v>0</v>
      </c>
      <c r="Z39" s="9">
        <v>0</v>
      </c>
      <c r="AA39" s="1">
        <v>0</v>
      </c>
      <c r="AB39" s="9">
        <v>0</v>
      </c>
      <c r="AC39" s="1">
        <v>0</v>
      </c>
    </row>
    <row r="40" spans="1:29">
      <c r="A40" s="1">
        <v>6800</v>
      </c>
      <c r="B40" s="1" t="s">
        <v>37</v>
      </c>
      <c r="C40" s="3">
        <f t="shared" si="4"/>
        <v>0</v>
      </c>
      <c r="D40" s="2">
        <f t="shared" si="4"/>
        <v>0</v>
      </c>
      <c r="E40" s="2">
        <f t="shared" si="5"/>
        <v>0</v>
      </c>
      <c r="F40" s="9">
        <v>0</v>
      </c>
      <c r="G40" s="1">
        <v>0</v>
      </c>
      <c r="H40" s="9">
        <v>0</v>
      </c>
      <c r="I40" s="1">
        <v>0</v>
      </c>
      <c r="J40" s="9">
        <v>0</v>
      </c>
      <c r="K40" s="1">
        <v>0</v>
      </c>
      <c r="L40" s="9">
        <v>0</v>
      </c>
      <c r="M40" s="1">
        <v>0</v>
      </c>
      <c r="N40" s="9">
        <v>0</v>
      </c>
      <c r="O40" s="1">
        <v>0</v>
      </c>
      <c r="P40" s="9">
        <v>0</v>
      </c>
      <c r="Q40" s="1">
        <v>0</v>
      </c>
      <c r="R40" s="9">
        <v>0</v>
      </c>
      <c r="S40" s="1">
        <v>0</v>
      </c>
      <c r="T40" s="9">
        <v>0</v>
      </c>
      <c r="U40" s="1">
        <v>0</v>
      </c>
      <c r="V40" s="9">
        <v>0</v>
      </c>
      <c r="W40" s="1">
        <v>0</v>
      </c>
      <c r="X40" s="9">
        <v>0</v>
      </c>
      <c r="Y40" s="1">
        <v>0</v>
      </c>
      <c r="Z40" s="9">
        <v>0</v>
      </c>
      <c r="AA40" s="1">
        <v>0</v>
      </c>
      <c r="AB40" s="9">
        <v>0</v>
      </c>
      <c r="AC40" s="1">
        <v>0</v>
      </c>
    </row>
    <row r="41" spans="1:29">
      <c r="A41" s="1">
        <v>6801</v>
      </c>
      <c r="B41" s="1" t="s">
        <v>38</v>
      </c>
      <c r="C41" s="3">
        <f t="shared" si="4"/>
        <v>0</v>
      </c>
      <c r="D41" s="2">
        <f t="shared" si="4"/>
        <v>0</v>
      </c>
      <c r="E41" s="2">
        <f t="shared" si="5"/>
        <v>0</v>
      </c>
      <c r="F41" s="9">
        <v>0</v>
      </c>
      <c r="G41" s="1">
        <v>0</v>
      </c>
      <c r="H41" s="9">
        <v>0</v>
      </c>
      <c r="I41" s="1">
        <v>0</v>
      </c>
      <c r="J41" s="9">
        <v>0</v>
      </c>
      <c r="K41" s="1">
        <v>0</v>
      </c>
      <c r="L41" s="9">
        <v>0</v>
      </c>
      <c r="M41" s="1">
        <v>0</v>
      </c>
      <c r="N41" s="9">
        <v>0</v>
      </c>
      <c r="O41" s="1">
        <v>0</v>
      </c>
      <c r="P41" s="9">
        <v>0</v>
      </c>
      <c r="Q41" s="1">
        <v>0</v>
      </c>
      <c r="R41" s="9">
        <v>0</v>
      </c>
      <c r="S41" s="1">
        <v>0</v>
      </c>
      <c r="T41" s="9">
        <v>0</v>
      </c>
      <c r="U41" s="1">
        <v>0</v>
      </c>
      <c r="V41" s="9">
        <v>0</v>
      </c>
      <c r="W41" s="1">
        <v>0</v>
      </c>
      <c r="X41" s="9">
        <v>0</v>
      </c>
      <c r="Y41" s="1">
        <v>0</v>
      </c>
      <c r="Z41" s="9">
        <v>0</v>
      </c>
      <c r="AA41" s="1">
        <v>0</v>
      </c>
      <c r="AB41" s="9">
        <v>0</v>
      </c>
      <c r="AC41" s="1">
        <v>0</v>
      </c>
    </row>
    <row r="42" spans="1:29">
      <c r="A42" s="1">
        <v>6860</v>
      </c>
      <c r="B42" s="1" t="s">
        <v>39</v>
      </c>
      <c r="C42" s="3">
        <f t="shared" si="4"/>
        <v>0</v>
      </c>
      <c r="D42" s="2">
        <f t="shared" si="4"/>
        <v>0</v>
      </c>
      <c r="E42" s="2">
        <f t="shared" si="5"/>
        <v>0</v>
      </c>
      <c r="F42" s="9">
        <v>0</v>
      </c>
      <c r="G42" s="1">
        <v>0</v>
      </c>
      <c r="H42" s="9">
        <v>0</v>
      </c>
      <c r="I42" s="1">
        <v>0</v>
      </c>
      <c r="J42" s="9">
        <v>0</v>
      </c>
      <c r="K42" s="1">
        <v>0</v>
      </c>
      <c r="L42" s="9">
        <v>0</v>
      </c>
      <c r="M42" s="1">
        <v>0</v>
      </c>
      <c r="N42" s="9">
        <v>0</v>
      </c>
      <c r="O42" s="1">
        <v>0</v>
      </c>
      <c r="P42" s="9">
        <v>0</v>
      </c>
      <c r="Q42" s="1">
        <v>0</v>
      </c>
      <c r="R42" s="9">
        <v>0</v>
      </c>
      <c r="S42" s="1">
        <v>0</v>
      </c>
      <c r="T42" s="9">
        <v>0</v>
      </c>
      <c r="U42" s="1">
        <v>0</v>
      </c>
      <c r="V42" s="9">
        <v>0</v>
      </c>
      <c r="W42" s="1">
        <v>0</v>
      </c>
      <c r="X42" s="9">
        <v>0</v>
      </c>
      <c r="Y42" s="1">
        <v>0</v>
      </c>
      <c r="Z42" s="9">
        <v>0</v>
      </c>
      <c r="AA42" s="1">
        <v>0</v>
      </c>
      <c r="AB42" s="9">
        <v>0</v>
      </c>
      <c r="AC42" s="1">
        <v>0</v>
      </c>
    </row>
    <row r="43" spans="1:29">
      <c r="A43" s="1">
        <v>6861</v>
      </c>
      <c r="B43" s="1" t="s">
        <v>40</v>
      </c>
      <c r="C43" s="3">
        <f t="shared" si="4"/>
        <v>2000</v>
      </c>
      <c r="D43" s="2">
        <f t="shared" si="4"/>
        <v>0</v>
      </c>
      <c r="E43" s="2">
        <f t="shared" si="5"/>
        <v>2000</v>
      </c>
      <c r="F43" s="9">
        <v>0</v>
      </c>
      <c r="G43" s="1">
        <v>0</v>
      </c>
      <c r="H43" s="9">
        <v>0</v>
      </c>
      <c r="I43" s="1">
        <v>0</v>
      </c>
      <c r="J43" s="9">
        <v>0</v>
      </c>
      <c r="K43" s="1">
        <v>0</v>
      </c>
      <c r="L43" s="9">
        <v>0</v>
      </c>
      <c r="M43" s="1">
        <v>0</v>
      </c>
      <c r="N43" s="9">
        <v>0</v>
      </c>
      <c r="O43" s="1">
        <v>0</v>
      </c>
      <c r="P43" s="9">
        <v>0</v>
      </c>
      <c r="Q43" s="1">
        <v>0</v>
      </c>
      <c r="R43" s="9">
        <v>0</v>
      </c>
      <c r="S43" s="1">
        <v>0</v>
      </c>
      <c r="T43" s="9">
        <v>0</v>
      </c>
      <c r="U43" s="1">
        <v>0</v>
      </c>
      <c r="V43" s="9">
        <v>0</v>
      </c>
      <c r="W43" s="1">
        <v>0</v>
      </c>
      <c r="X43" s="9">
        <v>0</v>
      </c>
      <c r="Y43" s="1">
        <v>0</v>
      </c>
      <c r="Z43" s="9">
        <v>1000</v>
      </c>
      <c r="AA43" s="1">
        <v>0</v>
      </c>
      <c r="AB43" s="9">
        <v>1000</v>
      </c>
      <c r="AC43" s="1">
        <v>0</v>
      </c>
    </row>
    <row r="44" spans="1:29">
      <c r="A44" s="1">
        <v>6862</v>
      </c>
      <c r="B44" s="1" t="s">
        <v>41</v>
      </c>
      <c r="C44" s="3">
        <f t="shared" si="4"/>
        <v>6000</v>
      </c>
      <c r="D44" s="2">
        <f t="shared" si="4"/>
        <v>0</v>
      </c>
      <c r="E44" s="2">
        <f t="shared" si="5"/>
        <v>6000</v>
      </c>
      <c r="F44" s="9">
        <v>0</v>
      </c>
      <c r="G44" s="1">
        <v>0</v>
      </c>
      <c r="H44" s="9">
        <v>1000</v>
      </c>
      <c r="I44" s="1">
        <v>0</v>
      </c>
      <c r="J44" s="9">
        <v>0</v>
      </c>
      <c r="K44" s="1">
        <v>0</v>
      </c>
      <c r="L44" s="9">
        <v>1000</v>
      </c>
      <c r="M44" s="1">
        <v>0</v>
      </c>
      <c r="N44" s="9">
        <v>0</v>
      </c>
      <c r="O44" s="1">
        <v>0</v>
      </c>
      <c r="P44" s="9">
        <v>1000</v>
      </c>
      <c r="Q44" s="1">
        <v>0</v>
      </c>
      <c r="R44" s="9">
        <v>0</v>
      </c>
      <c r="S44" s="1">
        <v>0</v>
      </c>
      <c r="T44" s="9">
        <v>1000</v>
      </c>
      <c r="U44" s="1">
        <v>0</v>
      </c>
      <c r="V44" s="9">
        <v>0</v>
      </c>
      <c r="W44" s="1">
        <v>0</v>
      </c>
      <c r="X44" s="9">
        <v>1000</v>
      </c>
      <c r="Y44" s="1">
        <v>0</v>
      </c>
      <c r="Z44" s="9">
        <v>0</v>
      </c>
      <c r="AA44" s="1">
        <v>0</v>
      </c>
      <c r="AB44" s="9">
        <v>1000</v>
      </c>
      <c r="AC44" s="1">
        <v>0</v>
      </c>
    </row>
    <row r="45" spans="1:29">
      <c r="A45" s="1">
        <v>6901</v>
      </c>
      <c r="B45" s="1" t="s">
        <v>42</v>
      </c>
      <c r="C45" s="3">
        <f t="shared" si="4"/>
        <v>0</v>
      </c>
      <c r="D45" s="2">
        <f t="shared" si="4"/>
        <v>0</v>
      </c>
      <c r="E45" s="2">
        <f t="shared" si="5"/>
        <v>0</v>
      </c>
      <c r="F45" s="9">
        <v>0</v>
      </c>
      <c r="G45" s="1">
        <v>0</v>
      </c>
      <c r="H45" s="9">
        <v>0</v>
      </c>
      <c r="I45" s="1">
        <v>0</v>
      </c>
      <c r="J45" s="9">
        <v>0</v>
      </c>
      <c r="K45" s="1">
        <v>0</v>
      </c>
      <c r="L45" s="9">
        <v>0</v>
      </c>
      <c r="M45" s="1">
        <v>0</v>
      </c>
      <c r="N45" s="9">
        <v>0</v>
      </c>
      <c r="O45" s="1">
        <v>0</v>
      </c>
      <c r="P45" s="9">
        <v>0</v>
      </c>
      <c r="Q45" s="1">
        <v>0</v>
      </c>
      <c r="R45" s="9">
        <v>0</v>
      </c>
      <c r="S45" s="1">
        <v>0</v>
      </c>
      <c r="T45" s="9">
        <v>0</v>
      </c>
      <c r="U45" s="1">
        <v>0</v>
      </c>
      <c r="V45" s="9">
        <v>0</v>
      </c>
      <c r="W45" s="1">
        <v>0</v>
      </c>
      <c r="X45" s="9">
        <v>0</v>
      </c>
      <c r="Y45" s="1">
        <v>0</v>
      </c>
      <c r="Z45" s="9">
        <v>0</v>
      </c>
      <c r="AA45" s="1">
        <v>0</v>
      </c>
      <c r="AB45" s="9">
        <v>0</v>
      </c>
      <c r="AC45" s="1">
        <v>0</v>
      </c>
    </row>
    <row r="46" spans="1:29">
      <c r="A46" s="1">
        <v>6902</v>
      </c>
      <c r="B46" s="1" t="s">
        <v>43</v>
      </c>
      <c r="C46" s="3">
        <f t="shared" si="4"/>
        <v>0</v>
      </c>
      <c r="D46" s="2">
        <f t="shared" si="4"/>
        <v>0</v>
      </c>
      <c r="E46" s="2">
        <f t="shared" si="5"/>
        <v>0</v>
      </c>
      <c r="F46" s="9">
        <v>0</v>
      </c>
      <c r="G46" s="1">
        <v>0</v>
      </c>
      <c r="H46" s="9">
        <v>0</v>
      </c>
      <c r="I46" s="1">
        <v>0</v>
      </c>
      <c r="J46" s="9">
        <v>0</v>
      </c>
      <c r="K46" s="1">
        <v>0</v>
      </c>
      <c r="L46" s="9">
        <v>0</v>
      </c>
      <c r="M46" s="1">
        <v>0</v>
      </c>
      <c r="N46" s="9">
        <v>0</v>
      </c>
      <c r="O46" s="1">
        <v>0</v>
      </c>
      <c r="P46" s="9">
        <v>0</v>
      </c>
      <c r="Q46" s="1">
        <v>0</v>
      </c>
      <c r="R46" s="9">
        <v>0</v>
      </c>
      <c r="S46" s="1">
        <v>0</v>
      </c>
      <c r="T46" s="9">
        <v>0</v>
      </c>
      <c r="U46" s="1">
        <v>0</v>
      </c>
      <c r="V46" s="9">
        <v>0</v>
      </c>
      <c r="W46" s="1">
        <v>0</v>
      </c>
      <c r="X46" s="9">
        <v>0</v>
      </c>
      <c r="Y46" s="1">
        <v>0</v>
      </c>
      <c r="Z46" s="9">
        <v>0</v>
      </c>
      <c r="AA46" s="1">
        <v>0</v>
      </c>
      <c r="AB46" s="9">
        <v>0</v>
      </c>
      <c r="AC46" s="1">
        <v>0</v>
      </c>
    </row>
    <row r="47" spans="1:29">
      <c r="A47" s="1">
        <v>7320</v>
      </c>
      <c r="B47" s="1" t="s">
        <v>44</v>
      </c>
      <c r="C47" s="3">
        <f t="shared" si="4"/>
        <v>0</v>
      </c>
      <c r="D47" s="2">
        <f t="shared" si="4"/>
        <v>0</v>
      </c>
      <c r="E47" s="2">
        <f t="shared" si="5"/>
        <v>0</v>
      </c>
      <c r="F47" s="9">
        <v>0</v>
      </c>
      <c r="G47" s="1">
        <v>0</v>
      </c>
      <c r="H47" s="9">
        <v>0</v>
      </c>
      <c r="I47" s="1">
        <v>0</v>
      </c>
      <c r="J47" s="9">
        <v>0</v>
      </c>
      <c r="K47" s="1">
        <v>0</v>
      </c>
      <c r="L47" s="9">
        <v>0</v>
      </c>
      <c r="M47" s="1">
        <v>0</v>
      </c>
      <c r="N47" s="9">
        <v>0</v>
      </c>
      <c r="O47" s="1">
        <v>0</v>
      </c>
      <c r="P47" s="9">
        <v>0</v>
      </c>
      <c r="Q47" s="1">
        <v>0</v>
      </c>
      <c r="R47" s="9">
        <v>0</v>
      </c>
      <c r="S47" s="1">
        <v>0</v>
      </c>
      <c r="T47" s="9">
        <v>0</v>
      </c>
      <c r="U47" s="1">
        <v>0</v>
      </c>
      <c r="V47" s="9">
        <v>0</v>
      </c>
      <c r="W47" s="1">
        <v>0</v>
      </c>
      <c r="X47" s="9">
        <v>0</v>
      </c>
      <c r="Y47" s="1">
        <v>0</v>
      </c>
      <c r="Z47" s="9">
        <v>0</v>
      </c>
      <c r="AA47" s="1">
        <v>0</v>
      </c>
      <c r="AB47" s="9">
        <v>0</v>
      </c>
      <c r="AC47" s="1">
        <v>0</v>
      </c>
    </row>
    <row r="48" spans="1:29">
      <c r="A48" s="1">
        <v>7420</v>
      </c>
      <c r="B48" s="1" t="s">
        <v>45</v>
      </c>
      <c r="C48" s="3">
        <f t="shared" si="4"/>
        <v>0</v>
      </c>
      <c r="D48" s="2">
        <f t="shared" si="4"/>
        <v>0</v>
      </c>
      <c r="E48" s="2">
        <f t="shared" si="5"/>
        <v>0</v>
      </c>
      <c r="F48" s="9">
        <v>0</v>
      </c>
      <c r="G48" s="1">
        <v>0</v>
      </c>
      <c r="H48" s="9">
        <v>0</v>
      </c>
      <c r="I48" s="1">
        <v>0</v>
      </c>
      <c r="J48" s="9">
        <v>0</v>
      </c>
      <c r="K48" s="1">
        <v>0</v>
      </c>
      <c r="L48" s="9">
        <v>0</v>
      </c>
      <c r="M48" s="1">
        <v>0</v>
      </c>
      <c r="N48" s="9">
        <v>0</v>
      </c>
      <c r="O48" s="1">
        <v>0</v>
      </c>
      <c r="P48" s="9">
        <v>0</v>
      </c>
      <c r="Q48" s="1">
        <v>0</v>
      </c>
      <c r="R48" s="9">
        <v>0</v>
      </c>
      <c r="S48" s="1">
        <v>0</v>
      </c>
      <c r="T48" s="9">
        <v>0</v>
      </c>
      <c r="U48" s="1">
        <v>0</v>
      </c>
      <c r="V48" s="9">
        <v>0</v>
      </c>
      <c r="W48" s="1">
        <v>0</v>
      </c>
      <c r="X48" s="9">
        <v>0</v>
      </c>
      <c r="Y48" s="1">
        <v>0</v>
      </c>
      <c r="Z48" s="9">
        <v>0</v>
      </c>
      <c r="AA48" s="1">
        <v>0</v>
      </c>
      <c r="AB48" s="9">
        <v>0</v>
      </c>
      <c r="AC48" s="1">
        <v>0</v>
      </c>
    </row>
    <row r="49" spans="1:29">
      <c r="A49" s="1">
        <v>7500</v>
      </c>
      <c r="B49" s="1" t="s">
        <v>46</v>
      </c>
      <c r="C49" s="3">
        <f t="shared" si="4"/>
        <v>0</v>
      </c>
      <c r="D49" s="2">
        <f t="shared" si="4"/>
        <v>0</v>
      </c>
      <c r="E49" s="2">
        <f t="shared" si="5"/>
        <v>0</v>
      </c>
      <c r="F49" s="9">
        <v>0</v>
      </c>
      <c r="G49" s="1">
        <v>0</v>
      </c>
      <c r="H49" s="9">
        <v>0</v>
      </c>
      <c r="I49" s="1">
        <v>0</v>
      </c>
      <c r="J49" s="9">
        <v>0</v>
      </c>
      <c r="K49" s="1">
        <v>0</v>
      </c>
      <c r="L49" s="9">
        <v>0</v>
      </c>
      <c r="M49" s="1">
        <v>0</v>
      </c>
      <c r="N49" s="9">
        <v>0</v>
      </c>
      <c r="O49" s="1">
        <v>0</v>
      </c>
      <c r="P49" s="9">
        <v>0</v>
      </c>
      <c r="Q49" s="1">
        <v>0</v>
      </c>
      <c r="R49" s="9">
        <v>0</v>
      </c>
      <c r="S49" s="1">
        <v>0</v>
      </c>
      <c r="T49" s="9">
        <v>0</v>
      </c>
      <c r="U49" s="1">
        <v>0</v>
      </c>
      <c r="V49" s="9">
        <v>0</v>
      </c>
      <c r="W49" s="1">
        <v>0</v>
      </c>
      <c r="X49" s="9">
        <v>0</v>
      </c>
      <c r="Y49" s="1">
        <v>0</v>
      </c>
      <c r="Z49" s="9">
        <v>0</v>
      </c>
      <c r="AA49" s="1">
        <v>0</v>
      </c>
      <c r="AB49" s="9">
        <v>0</v>
      </c>
      <c r="AC49" s="1">
        <v>0</v>
      </c>
    </row>
    <row r="50" spans="1:29">
      <c r="A50" s="1">
        <v>7720</v>
      </c>
      <c r="B50" s="1" t="s">
        <v>47</v>
      </c>
      <c r="C50" s="3">
        <f t="shared" si="4"/>
        <v>20000</v>
      </c>
      <c r="D50" s="2">
        <f t="shared" si="4"/>
        <v>0</v>
      </c>
      <c r="E50" s="3">
        <f>C50-D50</f>
        <v>20000</v>
      </c>
      <c r="F50" s="9">
        <v>0</v>
      </c>
      <c r="G50" s="1">
        <v>0</v>
      </c>
      <c r="H50" s="9">
        <v>0</v>
      </c>
      <c r="I50" s="1">
        <v>0</v>
      </c>
      <c r="J50" s="9">
        <v>0</v>
      </c>
      <c r="K50" s="1">
        <v>0</v>
      </c>
      <c r="L50" s="9">
        <v>0</v>
      </c>
      <c r="M50" s="1">
        <v>0</v>
      </c>
      <c r="N50" s="9">
        <v>10000</v>
      </c>
      <c r="O50" s="1">
        <v>0</v>
      </c>
      <c r="P50" s="9">
        <v>0</v>
      </c>
      <c r="Q50" s="1">
        <v>0</v>
      </c>
      <c r="R50" s="9">
        <v>0</v>
      </c>
      <c r="S50" s="1">
        <v>0</v>
      </c>
      <c r="T50" s="9">
        <v>0</v>
      </c>
      <c r="U50" s="1">
        <v>0</v>
      </c>
      <c r="V50" s="9">
        <v>0</v>
      </c>
      <c r="W50" s="1">
        <v>0</v>
      </c>
      <c r="X50" s="9">
        <v>0</v>
      </c>
      <c r="Y50" s="1">
        <v>0</v>
      </c>
      <c r="Z50" s="9">
        <v>10000</v>
      </c>
      <c r="AA50" s="1">
        <v>0</v>
      </c>
      <c r="AB50" s="9">
        <v>0</v>
      </c>
      <c r="AC50" s="1">
        <v>0</v>
      </c>
    </row>
    <row r="51" spans="1:29">
      <c r="A51" s="1">
        <v>7770</v>
      </c>
      <c r="B51" s="1" t="s">
        <v>48</v>
      </c>
      <c r="C51" s="3">
        <f t="shared" si="4"/>
        <v>0</v>
      </c>
      <c r="D51" s="2">
        <f t="shared" si="4"/>
        <v>0</v>
      </c>
      <c r="E51" s="2">
        <f t="shared" si="5"/>
        <v>0</v>
      </c>
      <c r="F51" s="9">
        <v>0</v>
      </c>
      <c r="G51" s="1">
        <v>0</v>
      </c>
      <c r="H51" s="9">
        <v>0</v>
      </c>
      <c r="I51" s="1">
        <v>0</v>
      </c>
      <c r="J51" s="9">
        <v>0</v>
      </c>
      <c r="K51" s="1">
        <v>0</v>
      </c>
      <c r="L51" s="9">
        <v>0</v>
      </c>
      <c r="M51" s="1">
        <v>0</v>
      </c>
      <c r="N51" s="9">
        <v>0</v>
      </c>
      <c r="O51" s="1">
        <v>0</v>
      </c>
      <c r="P51" s="9">
        <v>0</v>
      </c>
      <c r="Q51" s="1">
        <v>0</v>
      </c>
      <c r="R51" s="9">
        <v>0</v>
      </c>
      <c r="S51" s="1">
        <v>0</v>
      </c>
      <c r="T51" s="9">
        <v>0</v>
      </c>
      <c r="U51" s="1">
        <v>0</v>
      </c>
      <c r="V51" s="9">
        <v>0</v>
      </c>
      <c r="W51" s="1">
        <v>0</v>
      </c>
      <c r="X51" s="9">
        <v>0</v>
      </c>
      <c r="Y51" s="1">
        <v>0</v>
      </c>
      <c r="Z51" s="9">
        <v>0</v>
      </c>
      <c r="AA51" s="1">
        <v>0</v>
      </c>
      <c r="AB51" s="9">
        <v>0</v>
      </c>
      <c r="AC51" s="1">
        <v>0</v>
      </c>
    </row>
    <row r="52" spans="1:29">
      <c r="A52" s="1">
        <v>7771</v>
      </c>
      <c r="B52" s="1" t="s">
        <v>49</v>
      </c>
      <c r="C52" s="3">
        <f t="shared" si="4"/>
        <v>0</v>
      </c>
      <c r="D52" s="2">
        <f t="shared" si="4"/>
        <v>0</v>
      </c>
      <c r="E52" s="2">
        <f t="shared" si="5"/>
        <v>0</v>
      </c>
      <c r="F52" s="9">
        <v>0</v>
      </c>
      <c r="G52" s="1">
        <v>0</v>
      </c>
      <c r="H52" s="9">
        <v>0</v>
      </c>
      <c r="I52" s="1">
        <v>0</v>
      </c>
      <c r="J52" s="9">
        <v>0</v>
      </c>
      <c r="K52" s="1">
        <v>0</v>
      </c>
      <c r="L52" s="9">
        <v>0</v>
      </c>
      <c r="M52" s="1">
        <v>0</v>
      </c>
      <c r="N52" s="9">
        <v>0</v>
      </c>
      <c r="O52" s="1">
        <v>0</v>
      </c>
      <c r="P52" s="9">
        <v>0</v>
      </c>
      <c r="Q52" s="1">
        <v>0</v>
      </c>
      <c r="R52" s="9">
        <v>0</v>
      </c>
      <c r="S52" s="1">
        <v>0</v>
      </c>
      <c r="T52" s="9">
        <v>0</v>
      </c>
      <c r="U52" s="1">
        <v>0</v>
      </c>
      <c r="V52" s="9">
        <v>0</v>
      </c>
      <c r="W52" s="1">
        <v>0</v>
      </c>
      <c r="X52" s="9">
        <v>0</v>
      </c>
      <c r="Y52" s="1">
        <v>0</v>
      </c>
      <c r="Z52" s="9">
        <v>0</v>
      </c>
      <c r="AA52" s="1">
        <v>0</v>
      </c>
      <c r="AB52" s="9">
        <v>0</v>
      </c>
      <c r="AC52" s="1">
        <v>0</v>
      </c>
    </row>
    <row r="53" spans="1:29">
      <c r="A53" s="1">
        <v>7790</v>
      </c>
      <c r="B53" s="1" t="s">
        <v>50</v>
      </c>
      <c r="C53" s="3">
        <f t="shared" si="4"/>
        <v>0</v>
      </c>
      <c r="D53" s="2">
        <f t="shared" si="4"/>
        <v>0</v>
      </c>
      <c r="E53" s="2">
        <f t="shared" si="5"/>
        <v>0</v>
      </c>
      <c r="F53" s="9">
        <v>0</v>
      </c>
      <c r="G53" s="1">
        <v>0</v>
      </c>
      <c r="H53" s="9">
        <v>0</v>
      </c>
      <c r="I53" s="1">
        <v>0</v>
      </c>
      <c r="J53" s="9">
        <v>0</v>
      </c>
      <c r="K53" s="1">
        <v>0</v>
      </c>
      <c r="L53" s="9">
        <v>0</v>
      </c>
      <c r="M53" s="1">
        <v>0</v>
      </c>
      <c r="N53" s="9">
        <v>0</v>
      </c>
      <c r="O53" s="1">
        <v>0</v>
      </c>
      <c r="P53" s="9">
        <v>0</v>
      </c>
      <c r="Q53" s="1">
        <v>0</v>
      </c>
      <c r="R53" s="9">
        <v>0</v>
      </c>
      <c r="S53" s="1">
        <v>0</v>
      </c>
      <c r="T53" s="9">
        <v>0</v>
      </c>
      <c r="U53" s="1">
        <v>0</v>
      </c>
      <c r="V53" s="9">
        <v>0</v>
      </c>
      <c r="W53" s="1">
        <v>0</v>
      </c>
      <c r="X53" s="9">
        <v>0</v>
      </c>
      <c r="Y53" s="1">
        <v>0</v>
      </c>
      <c r="Z53" s="9">
        <v>0</v>
      </c>
      <c r="AA53" s="1">
        <v>0</v>
      </c>
      <c r="AB53" s="9">
        <v>0</v>
      </c>
      <c r="AC53" s="1">
        <v>0</v>
      </c>
    </row>
    <row r="54" spans="1:29">
      <c r="A54" s="1">
        <v>7793</v>
      </c>
      <c r="B54" s="1" t="s">
        <v>51</v>
      </c>
      <c r="C54" s="3">
        <f t="shared" si="4"/>
        <v>0</v>
      </c>
      <c r="D54" s="2">
        <f t="shared" si="4"/>
        <v>0</v>
      </c>
      <c r="E54" s="2">
        <f t="shared" si="5"/>
        <v>0</v>
      </c>
      <c r="F54" s="9">
        <v>0</v>
      </c>
      <c r="G54" s="1">
        <v>0</v>
      </c>
      <c r="H54" s="9">
        <v>0</v>
      </c>
      <c r="I54" s="1">
        <v>0</v>
      </c>
      <c r="J54" s="9">
        <v>0</v>
      </c>
      <c r="K54" s="1">
        <v>0</v>
      </c>
      <c r="L54" s="9">
        <v>0</v>
      </c>
      <c r="M54" s="1">
        <v>0</v>
      </c>
      <c r="N54" s="9">
        <v>0</v>
      </c>
      <c r="O54" s="1">
        <v>0</v>
      </c>
      <c r="P54" s="9">
        <v>0</v>
      </c>
      <c r="Q54" s="1">
        <v>0</v>
      </c>
      <c r="R54" s="9">
        <v>0</v>
      </c>
      <c r="S54" s="1">
        <v>0</v>
      </c>
      <c r="T54" s="9">
        <v>0</v>
      </c>
      <c r="U54" s="1">
        <v>0</v>
      </c>
      <c r="V54" s="9">
        <v>0</v>
      </c>
      <c r="W54" s="1">
        <v>0</v>
      </c>
      <c r="X54" s="9">
        <v>0</v>
      </c>
      <c r="Y54" s="1">
        <v>0</v>
      </c>
      <c r="Z54" s="9">
        <v>0</v>
      </c>
      <c r="AA54" s="1">
        <v>0</v>
      </c>
      <c r="AB54" s="9">
        <v>0</v>
      </c>
      <c r="AC54" s="1">
        <v>0</v>
      </c>
    </row>
    <row r="55" spans="1:29">
      <c r="A55" s="1">
        <v>8050</v>
      </c>
      <c r="B55" s="1" t="s">
        <v>52</v>
      </c>
      <c r="C55" s="3">
        <f t="shared" si="4"/>
        <v>0</v>
      </c>
      <c r="D55" s="2">
        <f t="shared" si="4"/>
        <v>0</v>
      </c>
      <c r="E55" s="2">
        <f t="shared" si="5"/>
        <v>0</v>
      </c>
      <c r="F55" s="9">
        <v>0</v>
      </c>
      <c r="G55" s="1">
        <v>0</v>
      </c>
      <c r="H55" s="9">
        <v>0</v>
      </c>
      <c r="I55" s="1">
        <v>0</v>
      </c>
      <c r="J55" s="9">
        <v>0</v>
      </c>
      <c r="K55" s="1">
        <v>0</v>
      </c>
      <c r="L55" s="9">
        <v>0</v>
      </c>
      <c r="M55" s="1">
        <v>0</v>
      </c>
      <c r="N55" s="9">
        <v>0</v>
      </c>
      <c r="O55" s="1">
        <v>0</v>
      </c>
      <c r="P55" s="9">
        <v>0</v>
      </c>
      <c r="Q55" s="1">
        <v>0</v>
      </c>
      <c r="R55" s="9">
        <v>0</v>
      </c>
      <c r="S55" s="1">
        <v>0</v>
      </c>
      <c r="T55" s="9">
        <v>0</v>
      </c>
      <c r="U55" s="1">
        <v>0</v>
      </c>
      <c r="V55" s="9">
        <v>0</v>
      </c>
      <c r="W55" s="1">
        <v>0</v>
      </c>
      <c r="X55" s="9">
        <v>0</v>
      </c>
      <c r="Y55" s="1">
        <v>0</v>
      </c>
      <c r="Z55" s="9">
        <v>0</v>
      </c>
      <c r="AA55" s="1">
        <v>0</v>
      </c>
      <c r="AB55" s="9">
        <v>0</v>
      </c>
      <c r="AC55" s="1">
        <v>0</v>
      </c>
    </row>
    <row r="56" spans="1:29">
      <c r="A56" s="1">
        <v>8150</v>
      </c>
      <c r="B56" s="1" t="s">
        <v>53</v>
      </c>
      <c r="C56" s="3">
        <f t="shared" si="4"/>
        <v>0</v>
      </c>
      <c r="D56" s="2">
        <f t="shared" si="4"/>
        <v>0</v>
      </c>
      <c r="E56" s="2">
        <f t="shared" si="5"/>
        <v>0</v>
      </c>
      <c r="F56" s="9">
        <v>0</v>
      </c>
      <c r="G56" s="1">
        <v>0</v>
      </c>
      <c r="H56" s="9">
        <v>0</v>
      </c>
      <c r="I56" s="1">
        <v>0</v>
      </c>
      <c r="J56" s="9">
        <v>0</v>
      </c>
      <c r="K56" s="1">
        <v>0</v>
      </c>
      <c r="L56" s="9">
        <v>0</v>
      </c>
      <c r="M56" s="1">
        <v>0</v>
      </c>
      <c r="N56" s="9">
        <v>0</v>
      </c>
      <c r="O56" s="1">
        <v>0</v>
      </c>
      <c r="P56" s="9">
        <v>0</v>
      </c>
      <c r="Q56" s="1">
        <v>0</v>
      </c>
      <c r="R56" s="9">
        <v>0</v>
      </c>
      <c r="S56" s="1">
        <v>0</v>
      </c>
      <c r="T56" s="9">
        <v>0</v>
      </c>
      <c r="U56" s="1">
        <v>0</v>
      </c>
      <c r="V56" s="9">
        <v>0</v>
      </c>
      <c r="W56" s="1">
        <v>0</v>
      </c>
      <c r="X56" s="9">
        <v>0</v>
      </c>
      <c r="Y56" s="1">
        <v>0</v>
      </c>
      <c r="Z56" s="9">
        <v>0</v>
      </c>
      <c r="AA56" s="1">
        <v>0</v>
      </c>
      <c r="AB56" s="9">
        <v>0</v>
      </c>
      <c r="AC56" s="1">
        <v>0</v>
      </c>
    </row>
    <row r="57" spans="1:29">
      <c r="A57" s="1">
        <v>8960</v>
      </c>
      <c r="B57" s="1" t="s">
        <v>54</v>
      </c>
      <c r="C57" s="3">
        <f t="shared" si="4"/>
        <v>0</v>
      </c>
      <c r="D57" s="2">
        <f t="shared" si="4"/>
        <v>0</v>
      </c>
      <c r="E57" s="2">
        <f t="shared" si="5"/>
        <v>0</v>
      </c>
      <c r="F57" s="9">
        <v>0</v>
      </c>
      <c r="G57" s="1">
        <v>0</v>
      </c>
      <c r="H57" s="9">
        <v>0</v>
      </c>
      <c r="I57" s="1">
        <v>0</v>
      </c>
      <c r="J57" s="9">
        <v>0</v>
      </c>
      <c r="K57" s="1">
        <v>0</v>
      </c>
      <c r="L57" s="9">
        <v>0</v>
      </c>
      <c r="M57" s="1">
        <v>0</v>
      </c>
      <c r="N57" s="9">
        <v>0</v>
      </c>
      <c r="O57" s="1">
        <v>0</v>
      </c>
      <c r="P57" s="9">
        <v>0</v>
      </c>
      <c r="Q57" s="1">
        <v>0</v>
      </c>
      <c r="R57" s="9">
        <v>0</v>
      </c>
      <c r="S57" s="1">
        <v>0</v>
      </c>
      <c r="T57" s="9">
        <v>0</v>
      </c>
      <c r="U57" s="1">
        <v>0</v>
      </c>
      <c r="V57" s="9">
        <v>0</v>
      </c>
      <c r="W57" s="1">
        <v>0</v>
      </c>
      <c r="X57" s="9">
        <v>0</v>
      </c>
      <c r="Y57" s="1">
        <v>0</v>
      </c>
      <c r="Z57" s="9">
        <v>0</v>
      </c>
      <c r="AA57" s="1">
        <v>0</v>
      </c>
      <c r="AB57" s="9">
        <v>0</v>
      </c>
      <c r="AC57" s="1">
        <v>0</v>
      </c>
    </row>
    <row r="58" spans="1:29">
      <c r="A58" s="1">
        <v>8990</v>
      </c>
      <c r="B58" s="1" t="s">
        <v>55</v>
      </c>
      <c r="C58" s="3">
        <f t="shared" si="4"/>
        <v>0</v>
      </c>
      <c r="D58" s="2">
        <f t="shared" si="4"/>
        <v>0</v>
      </c>
      <c r="E58" s="2">
        <f t="shared" si="5"/>
        <v>0</v>
      </c>
      <c r="F58" s="9">
        <v>0</v>
      </c>
      <c r="G58" s="1">
        <v>0</v>
      </c>
      <c r="H58" s="9">
        <v>0</v>
      </c>
      <c r="I58" s="1">
        <v>0</v>
      </c>
      <c r="J58" s="9">
        <v>0</v>
      </c>
      <c r="K58" s="1">
        <v>0</v>
      </c>
      <c r="L58" s="9">
        <v>0</v>
      </c>
      <c r="M58" s="1">
        <v>0</v>
      </c>
      <c r="N58" s="9">
        <v>0</v>
      </c>
      <c r="O58" s="1">
        <v>0</v>
      </c>
      <c r="P58" s="9">
        <v>0</v>
      </c>
      <c r="Q58" s="1">
        <v>0</v>
      </c>
      <c r="R58" s="9">
        <v>0</v>
      </c>
      <c r="S58" s="1">
        <v>0</v>
      </c>
      <c r="T58" s="9">
        <v>0</v>
      </c>
      <c r="U58" s="1">
        <v>0</v>
      </c>
      <c r="V58" s="9">
        <v>0</v>
      </c>
      <c r="W58" s="1">
        <v>0</v>
      </c>
      <c r="X58" s="9">
        <v>0</v>
      </c>
      <c r="Y58" s="1">
        <v>0</v>
      </c>
      <c r="Z58" s="9">
        <v>0</v>
      </c>
      <c r="AA58" s="1">
        <v>0</v>
      </c>
      <c r="AB58" s="9">
        <v>0</v>
      </c>
      <c r="AC58" s="1">
        <v>0</v>
      </c>
    </row>
    <row r="59" spans="1:29" s="6" customFormat="1">
      <c r="A59" s="4" t="s">
        <v>56</v>
      </c>
      <c r="B59" s="4"/>
      <c r="C59" s="5">
        <f>SUM(C18:C58)</f>
        <v>142534</v>
      </c>
      <c r="D59" s="5">
        <f>SUM(D18:D58)</f>
        <v>0</v>
      </c>
      <c r="E59" s="5">
        <f t="shared" si="5"/>
        <v>142534</v>
      </c>
      <c r="F59" s="8">
        <f>SUM(F18:F58)</f>
        <v>5000</v>
      </c>
      <c r="G59" s="4">
        <f t="shared" ref="G59:AC59" si="6">SUM(G18:G58)</f>
        <v>0</v>
      </c>
      <c r="H59" s="8">
        <f t="shared" si="6"/>
        <v>12500</v>
      </c>
      <c r="I59" s="4">
        <f t="shared" si="6"/>
        <v>0</v>
      </c>
      <c r="J59" s="8">
        <f t="shared" si="6"/>
        <v>17650</v>
      </c>
      <c r="K59" s="4">
        <f t="shared" si="6"/>
        <v>0</v>
      </c>
      <c r="L59" s="8">
        <f t="shared" si="6"/>
        <v>1000</v>
      </c>
      <c r="M59" s="4">
        <f t="shared" si="6"/>
        <v>0</v>
      </c>
      <c r="N59" s="8">
        <f t="shared" si="6"/>
        <v>11000</v>
      </c>
      <c r="O59" s="4">
        <f t="shared" si="6"/>
        <v>0</v>
      </c>
      <c r="P59" s="8">
        <f t="shared" si="6"/>
        <v>13000</v>
      </c>
      <c r="Q59" s="4">
        <f t="shared" si="6"/>
        <v>0</v>
      </c>
      <c r="R59" s="8">
        <f t="shared" si="6"/>
        <v>1691.9999999999998</v>
      </c>
      <c r="S59" s="4">
        <f t="shared" si="6"/>
        <v>0</v>
      </c>
      <c r="T59" s="8">
        <f t="shared" si="6"/>
        <v>7000</v>
      </c>
      <c r="U59" s="4">
        <f t="shared" si="6"/>
        <v>0</v>
      </c>
      <c r="V59" s="8">
        <f t="shared" si="6"/>
        <v>41000</v>
      </c>
      <c r="W59" s="4">
        <f t="shared" si="6"/>
        <v>0</v>
      </c>
      <c r="X59" s="8">
        <f t="shared" si="6"/>
        <v>15500</v>
      </c>
      <c r="Y59" s="4">
        <f t="shared" si="6"/>
        <v>0</v>
      </c>
      <c r="Z59" s="8">
        <f t="shared" si="6"/>
        <v>15192</v>
      </c>
      <c r="AA59" s="4">
        <f t="shared" si="6"/>
        <v>0</v>
      </c>
      <c r="AB59" s="8">
        <f t="shared" si="6"/>
        <v>2000</v>
      </c>
      <c r="AC59" s="4">
        <f t="shared" si="6"/>
        <v>0</v>
      </c>
    </row>
    <row r="60" spans="1:29" s="31" customForma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</row>
    <row r="61" spans="1:29" s="6" customFormat="1">
      <c r="A61" s="4" t="s">
        <v>57</v>
      </c>
      <c r="B61" s="4"/>
      <c r="C61" s="5">
        <f t="shared" ref="C61" si="7">C15-C59</f>
        <v>-2159</v>
      </c>
      <c r="D61" s="5">
        <f>D15-D59</f>
        <v>0</v>
      </c>
      <c r="E61" s="7">
        <f>E15-E59</f>
        <v>-2159</v>
      </c>
      <c r="F61" s="8">
        <f>F15-F59</f>
        <v>-5000</v>
      </c>
      <c r="G61" s="4">
        <f>G15-G59</f>
        <v>0</v>
      </c>
      <c r="H61" s="8">
        <f t="shared" ref="H61:AC61" si="8">H15-H59</f>
        <v>37500</v>
      </c>
      <c r="I61" s="4">
        <f t="shared" si="8"/>
        <v>0</v>
      </c>
      <c r="J61" s="8">
        <f t="shared" si="8"/>
        <v>-15150</v>
      </c>
      <c r="K61" s="4">
        <f t="shared" si="8"/>
        <v>0</v>
      </c>
      <c r="L61" s="8">
        <f t="shared" si="8"/>
        <v>15500</v>
      </c>
      <c r="M61" s="4">
        <f t="shared" si="8"/>
        <v>0</v>
      </c>
      <c r="N61" s="8">
        <f t="shared" si="8"/>
        <v>8000</v>
      </c>
      <c r="O61" s="4">
        <f t="shared" si="8"/>
        <v>0</v>
      </c>
      <c r="P61" s="8">
        <f t="shared" si="8"/>
        <v>-7125</v>
      </c>
      <c r="Q61" s="4">
        <f t="shared" si="8"/>
        <v>0</v>
      </c>
      <c r="R61" s="8">
        <f t="shared" si="8"/>
        <v>-1691.9999999999998</v>
      </c>
      <c r="S61" s="4">
        <f t="shared" si="8"/>
        <v>0</v>
      </c>
      <c r="T61" s="8">
        <f t="shared" si="8"/>
        <v>-3000</v>
      </c>
      <c r="U61" s="4">
        <f t="shared" si="8"/>
        <v>0</v>
      </c>
      <c r="V61" s="8">
        <f t="shared" si="8"/>
        <v>-40000</v>
      </c>
      <c r="W61" s="4">
        <f t="shared" si="8"/>
        <v>0</v>
      </c>
      <c r="X61" s="8">
        <f t="shared" si="8"/>
        <v>-14500</v>
      </c>
      <c r="Y61" s="4">
        <f t="shared" si="8"/>
        <v>0</v>
      </c>
      <c r="Z61" s="8">
        <f t="shared" si="8"/>
        <v>4808</v>
      </c>
      <c r="AA61" s="4">
        <f t="shared" si="8"/>
        <v>0</v>
      </c>
      <c r="AB61" s="8">
        <f t="shared" si="8"/>
        <v>18500</v>
      </c>
      <c r="AC61" s="4">
        <f t="shared" si="8"/>
        <v>0</v>
      </c>
    </row>
  </sheetData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1"/>
  <sheetViews>
    <sheetView topLeftCell="A27" zoomScale="125" zoomScaleNormal="125" zoomScalePageLayoutView="125" workbookViewId="0">
      <pane xSplit="5" topLeftCell="F1" activePane="topRight" state="frozen"/>
      <selection activeCell="E38" sqref="E38"/>
      <selection pane="topRight" activeCell="D58" sqref="D58"/>
    </sheetView>
  </sheetViews>
  <sheetFormatPr baseColWidth="10" defaultRowHeight="15" x14ac:dyDescent="0"/>
  <cols>
    <col min="2" max="2" width="46" bestFit="1" customWidth="1"/>
    <col min="3" max="3" width="12.5" bestFit="1" customWidth="1"/>
    <col min="4" max="4" width="13.5" bestFit="1" customWidth="1"/>
    <col min="6" max="6" width="13.6640625" bestFit="1" customWidth="1"/>
    <col min="7" max="7" width="14.6640625" bestFit="1" customWidth="1"/>
    <col min="8" max="8" width="14.5" bestFit="1" customWidth="1"/>
    <col min="9" max="9" width="15.5" bestFit="1" customWidth="1"/>
    <col min="10" max="10" width="12.5" bestFit="1" customWidth="1"/>
    <col min="11" max="11" width="13.5" bestFit="1" customWidth="1"/>
    <col min="12" max="12" width="12.1640625" bestFit="1" customWidth="1"/>
    <col min="13" max="13" width="13.1640625" bestFit="1" customWidth="1"/>
    <col min="19" max="19" width="11.83203125" bestFit="1" customWidth="1"/>
    <col min="20" max="20" width="14" bestFit="1" customWidth="1"/>
    <col min="21" max="21" width="15" bestFit="1" customWidth="1"/>
    <col min="22" max="22" width="17.33203125" bestFit="1" customWidth="1"/>
    <col min="23" max="23" width="18.33203125" bestFit="1" customWidth="1"/>
    <col min="24" max="24" width="14.83203125" bestFit="1" customWidth="1"/>
    <col min="25" max="25" width="15.83203125" bestFit="1" customWidth="1"/>
    <col min="26" max="26" width="16.83203125" bestFit="1" customWidth="1"/>
    <col min="27" max="27" width="17.83203125" bestFit="1" customWidth="1"/>
    <col min="28" max="28" width="16.6640625" bestFit="1" customWidth="1"/>
    <col min="29" max="29" width="17.6640625" bestFit="1" customWidth="1"/>
  </cols>
  <sheetData>
    <row r="1" spans="1:29" s="6" customFormat="1">
      <c r="A1" s="6" t="s">
        <v>0</v>
      </c>
    </row>
    <row r="2" spans="1:29" s="6" customFormat="1">
      <c r="A2" s="4" t="s">
        <v>1</v>
      </c>
      <c r="B2" s="4" t="s">
        <v>2</v>
      </c>
      <c r="C2" s="5" t="s">
        <v>58</v>
      </c>
      <c r="D2" s="5" t="s">
        <v>59</v>
      </c>
      <c r="E2" s="5" t="s">
        <v>60</v>
      </c>
      <c r="F2" s="8" t="s">
        <v>61</v>
      </c>
      <c r="G2" s="4" t="s">
        <v>62</v>
      </c>
      <c r="H2" s="8" t="s">
        <v>63</v>
      </c>
      <c r="I2" s="4" t="s">
        <v>64</v>
      </c>
      <c r="J2" s="8" t="s">
        <v>65</v>
      </c>
      <c r="K2" s="4" t="s">
        <v>66</v>
      </c>
      <c r="L2" s="8" t="s">
        <v>67</v>
      </c>
      <c r="M2" s="4" t="s">
        <v>68</v>
      </c>
      <c r="N2" s="8" t="s">
        <v>69</v>
      </c>
      <c r="O2" s="4" t="s">
        <v>70</v>
      </c>
      <c r="P2" s="8" t="s">
        <v>71</v>
      </c>
      <c r="Q2" s="4" t="s">
        <v>72</v>
      </c>
      <c r="R2" s="8" t="s">
        <v>73</v>
      </c>
      <c r="S2" s="4" t="s">
        <v>74</v>
      </c>
      <c r="T2" s="8" t="s">
        <v>75</v>
      </c>
      <c r="U2" s="4" t="s">
        <v>76</v>
      </c>
      <c r="V2" s="8" t="s">
        <v>77</v>
      </c>
      <c r="W2" s="4" t="s">
        <v>78</v>
      </c>
      <c r="X2" s="8" t="s">
        <v>79</v>
      </c>
      <c r="Y2" s="4" t="s">
        <v>80</v>
      </c>
      <c r="Z2" s="8" t="s">
        <v>81</v>
      </c>
      <c r="AA2" s="4" t="s">
        <v>82</v>
      </c>
      <c r="AB2" s="8" t="s">
        <v>83</v>
      </c>
      <c r="AC2" s="4" t="s">
        <v>84</v>
      </c>
    </row>
    <row r="3" spans="1:29">
      <c r="A3" s="1">
        <v>3000</v>
      </c>
      <c r="B3" s="1" t="s">
        <v>3</v>
      </c>
      <c r="C3" s="3">
        <f>F3+H3+J3+L3+N3+P3+R3+T3+V3+X3+Z3+AB3</f>
        <v>0</v>
      </c>
      <c r="D3" s="2">
        <f>G3+I3+K3+M3+O3+Q3+S3+U3+W3+Y3+AA3+AC3</f>
        <v>0</v>
      </c>
      <c r="E3" s="3">
        <f>C3-D3</f>
        <v>0</v>
      </c>
      <c r="F3" s="9">
        <v>0</v>
      </c>
      <c r="G3" s="1">
        <v>0</v>
      </c>
      <c r="H3" s="9">
        <v>0</v>
      </c>
      <c r="I3" s="1">
        <v>0</v>
      </c>
      <c r="J3" s="9">
        <v>0</v>
      </c>
      <c r="K3" s="1">
        <v>0</v>
      </c>
      <c r="L3" s="9">
        <v>0</v>
      </c>
      <c r="M3" s="1">
        <v>0</v>
      </c>
      <c r="N3" s="9">
        <v>0</v>
      </c>
      <c r="O3" s="1">
        <v>0</v>
      </c>
      <c r="P3" s="9">
        <v>0</v>
      </c>
      <c r="Q3" s="1">
        <v>0</v>
      </c>
      <c r="R3" s="9">
        <v>0</v>
      </c>
      <c r="S3" s="1">
        <v>0</v>
      </c>
      <c r="T3" s="9">
        <v>0</v>
      </c>
      <c r="U3" s="1">
        <v>0</v>
      </c>
      <c r="V3" s="9">
        <v>0</v>
      </c>
      <c r="W3" s="1">
        <v>0</v>
      </c>
      <c r="X3" s="9">
        <v>0</v>
      </c>
      <c r="Y3" s="1">
        <v>0</v>
      </c>
      <c r="Z3" s="9">
        <v>0</v>
      </c>
      <c r="AA3" s="1">
        <v>0</v>
      </c>
      <c r="AB3" s="9">
        <v>0</v>
      </c>
      <c r="AC3" s="1">
        <v>0</v>
      </c>
    </row>
    <row r="4" spans="1:29">
      <c r="A4" s="1">
        <v>3001</v>
      </c>
      <c r="B4" s="1" t="s">
        <v>4</v>
      </c>
      <c r="C4" s="3">
        <f t="shared" ref="C4:D14" si="0">F4+H4+J4+L4+N4+P4+R4+T4+V4+X4+Z4+AB4</f>
        <v>0</v>
      </c>
      <c r="D4" s="2">
        <f t="shared" si="0"/>
        <v>0</v>
      </c>
      <c r="E4" s="3">
        <f t="shared" ref="E4:E15" si="1">C4-D4</f>
        <v>0</v>
      </c>
      <c r="F4" s="9">
        <v>0</v>
      </c>
      <c r="G4" s="1">
        <v>0</v>
      </c>
      <c r="H4" s="9">
        <v>0</v>
      </c>
      <c r="I4" s="1">
        <v>0</v>
      </c>
      <c r="J4" s="9">
        <v>0</v>
      </c>
      <c r="K4" s="1">
        <v>0</v>
      </c>
      <c r="L4" s="9">
        <v>0</v>
      </c>
      <c r="M4" s="1">
        <v>0</v>
      </c>
      <c r="N4" s="9">
        <v>0</v>
      </c>
      <c r="O4" s="1">
        <v>0</v>
      </c>
      <c r="P4" s="9">
        <v>0</v>
      </c>
      <c r="Q4" s="1">
        <v>0</v>
      </c>
      <c r="R4" s="9">
        <v>0</v>
      </c>
      <c r="S4" s="1">
        <v>0</v>
      </c>
      <c r="T4" s="9">
        <v>0</v>
      </c>
      <c r="U4" s="1">
        <v>0</v>
      </c>
      <c r="V4" s="9">
        <v>0</v>
      </c>
      <c r="W4" s="1">
        <v>0</v>
      </c>
      <c r="X4" s="9">
        <v>0</v>
      </c>
      <c r="Y4" s="1">
        <v>0</v>
      </c>
      <c r="Z4" s="9">
        <v>0</v>
      </c>
      <c r="AA4" s="1">
        <v>0</v>
      </c>
      <c r="AB4" s="9">
        <v>0</v>
      </c>
      <c r="AC4" s="1">
        <v>0</v>
      </c>
    </row>
    <row r="5" spans="1:29">
      <c r="A5" s="1">
        <v>3100</v>
      </c>
      <c r="B5" s="1" t="s">
        <v>5</v>
      </c>
      <c r="C5" s="3">
        <f t="shared" si="0"/>
        <v>0</v>
      </c>
      <c r="D5" s="2">
        <f t="shared" si="0"/>
        <v>0</v>
      </c>
      <c r="E5" s="3">
        <f t="shared" si="1"/>
        <v>0</v>
      </c>
      <c r="F5" s="9">
        <v>0</v>
      </c>
      <c r="G5" s="1">
        <v>0</v>
      </c>
      <c r="H5" s="9">
        <v>0</v>
      </c>
      <c r="I5" s="1">
        <v>0</v>
      </c>
      <c r="J5" s="9">
        <v>0</v>
      </c>
      <c r="K5" s="1">
        <v>0</v>
      </c>
      <c r="L5" s="9">
        <v>0</v>
      </c>
      <c r="M5" s="1">
        <v>0</v>
      </c>
      <c r="N5" s="9">
        <v>0</v>
      </c>
      <c r="O5" s="1">
        <v>0</v>
      </c>
      <c r="P5" s="9">
        <v>0</v>
      </c>
      <c r="Q5" s="1">
        <v>0</v>
      </c>
      <c r="R5" s="9">
        <v>0</v>
      </c>
      <c r="S5" s="1">
        <v>0</v>
      </c>
      <c r="T5" s="9">
        <v>0</v>
      </c>
      <c r="U5" s="1">
        <v>0</v>
      </c>
      <c r="V5" s="9">
        <v>0</v>
      </c>
      <c r="W5" s="1">
        <v>0</v>
      </c>
      <c r="X5" s="9">
        <v>0</v>
      </c>
      <c r="Y5" s="1">
        <v>0</v>
      </c>
      <c r="Z5" s="9">
        <v>0</v>
      </c>
      <c r="AA5" s="1">
        <v>0</v>
      </c>
      <c r="AB5" s="9">
        <v>0</v>
      </c>
      <c r="AC5" s="1">
        <v>0</v>
      </c>
    </row>
    <row r="6" spans="1:29">
      <c r="A6" s="1">
        <v>3110</v>
      </c>
      <c r="B6" s="1" t="s">
        <v>6</v>
      </c>
      <c r="C6" s="3">
        <f t="shared" si="0"/>
        <v>0</v>
      </c>
      <c r="D6" s="2">
        <f t="shared" si="0"/>
        <v>0</v>
      </c>
      <c r="E6" s="3">
        <f t="shared" si="1"/>
        <v>0</v>
      </c>
      <c r="F6" s="9">
        <v>0</v>
      </c>
      <c r="G6" s="1">
        <v>0</v>
      </c>
      <c r="H6" s="9">
        <v>0</v>
      </c>
      <c r="I6" s="1">
        <v>0</v>
      </c>
      <c r="J6" s="9">
        <v>0</v>
      </c>
      <c r="K6" s="1">
        <v>0</v>
      </c>
      <c r="L6" s="9">
        <v>0</v>
      </c>
      <c r="M6" s="1">
        <v>0</v>
      </c>
      <c r="N6" s="9">
        <v>0</v>
      </c>
      <c r="O6" s="1">
        <v>0</v>
      </c>
      <c r="P6" s="9">
        <v>0</v>
      </c>
      <c r="Q6" s="1">
        <v>0</v>
      </c>
      <c r="R6" s="9">
        <v>0</v>
      </c>
      <c r="S6" s="1">
        <v>0</v>
      </c>
      <c r="T6" s="9">
        <v>0</v>
      </c>
      <c r="U6" s="1">
        <v>0</v>
      </c>
      <c r="V6" s="9">
        <v>0</v>
      </c>
      <c r="W6" s="1">
        <v>0</v>
      </c>
      <c r="X6" s="9">
        <v>0</v>
      </c>
      <c r="Y6" s="1">
        <v>0</v>
      </c>
      <c r="Z6" s="9">
        <v>0</v>
      </c>
      <c r="AA6" s="1">
        <v>0</v>
      </c>
      <c r="AB6" s="9">
        <v>0</v>
      </c>
      <c r="AC6" s="1">
        <v>0</v>
      </c>
    </row>
    <row r="7" spans="1:29">
      <c r="A7" s="1">
        <v>3120</v>
      </c>
      <c r="B7" s="1" t="s">
        <v>7</v>
      </c>
      <c r="C7" s="3">
        <f t="shared" si="0"/>
        <v>0</v>
      </c>
      <c r="D7" s="2">
        <f t="shared" si="0"/>
        <v>0</v>
      </c>
      <c r="E7" s="3">
        <f t="shared" si="1"/>
        <v>0</v>
      </c>
      <c r="F7" s="9">
        <v>0</v>
      </c>
      <c r="G7" s="1">
        <v>0</v>
      </c>
      <c r="H7" s="9">
        <v>0</v>
      </c>
      <c r="I7" s="1">
        <v>0</v>
      </c>
      <c r="J7" s="9">
        <v>0</v>
      </c>
      <c r="K7" s="1">
        <v>0</v>
      </c>
      <c r="L7" s="9">
        <v>0</v>
      </c>
      <c r="M7" s="1">
        <v>0</v>
      </c>
      <c r="N7" s="9">
        <v>0</v>
      </c>
      <c r="O7" s="1">
        <v>0</v>
      </c>
      <c r="P7" s="9">
        <v>0</v>
      </c>
      <c r="Q7" s="1">
        <v>0</v>
      </c>
      <c r="R7" s="9">
        <v>0</v>
      </c>
      <c r="S7" s="1">
        <v>0</v>
      </c>
      <c r="T7" s="9">
        <v>0</v>
      </c>
      <c r="U7" s="1">
        <v>0</v>
      </c>
      <c r="V7" s="9">
        <v>0</v>
      </c>
      <c r="W7" s="1">
        <v>0</v>
      </c>
      <c r="X7" s="9">
        <v>0</v>
      </c>
      <c r="Y7" s="1">
        <v>0</v>
      </c>
      <c r="Z7" s="9">
        <v>0</v>
      </c>
      <c r="AA7" s="1">
        <v>0</v>
      </c>
      <c r="AB7" s="9">
        <v>0</v>
      </c>
      <c r="AC7" s="1">
        <v>0</v>
      </c>
    </row>
    <row r="8" spans="1:29">
      <c r="A8" s="1">
        <v>3400</v>
      </c>
      <c r="B8" s="1" t="s">
        <v>8</v>
      </c>
      <c r="C8" s="3">
        <f t="shared" si="0"/>
        <v>67000</v>
      </c>
      <c r="D8" s="2">
        <f t="shared" si="0"/>
        <v>0</v>
      </c>
      <c r="E8" s="3">
        <f t="shared" si="1"/>
        <v>67000</v>
      </c>
      <c r="F8" s="9">
        <v>0</v>
      </c>
      <c r="G8" s="1">
        <v>0</v>
      </c>
      <c r="H8" s="9">
        <f>0+'3400'!C34</f>
        <v>40000</v>
      </c>
      <c r="I8" s="1">
        <v>0</v>
      </c>
      <c r="J8" s="9">
        <v>0</v>
      </c>
      <c r="K8" s="1">
        <v>0</v>
      </c>
      <c r="L8" s="9">
        <v>0</v>
      </c>
      <c r="M8" s="1">
        <v>0</v>
      </c>
      <c r="N8" s="9">
        <v>0</v>
      </c>
      <c r="O8" s="1">
        <v>0</v>
      </c>
      <c r="P8" s="9">
        <v>0</v>
      </c>
      <c r="Q8" s="1">
        <v>0</v>
      </c>
      <c r="R8" s="9">
        <v>0</v>
      </c>
      <c r="S8" s="1">
        <v>0</v>
      </c>
      <c r="T8" s="9">
        <v>0</v>
      </c>
      <c r="U8" s="1">
        <v>0</v>
      </c>
      <c r="V8" s="9">
        <v>0</v>
      </c>
      <c r="W8" s="1">
        <v>0</v>
      </c>
      <c r="X8" s="9">
        <v>0</v>
      </c>
      <c r="Y8" s="1">
        <v>0</v>
      </c>
      <c r="Z8" s="9">
        <f>0+'3400'!C26</f>
        <v>7000</v>
      </c>
      <c r="AA8" s="1">
        <v>0</v>
      </c>
      <c r="AB8" s="9">
        <f>0+'3400'!C16</f>
        <v>20000</v>
      </c>
      <c r="AC8" s="1">
        <v>0</v>
      </c>
    </row>
    <row r="9" spans="1:29">
      <c r="A9" s="1">
        <v>3700</v>
      </c>
      <c r="B9" s="1" t="s">
        <v>9</v>
      </c>
      <c r="C9" s="3">
        <f t="shared" si="0"/>
        <v>11200</v>
      </c>
      <c r="D9" s="2">
        <f t="shared" si="0"/>
        <v>0</v>
      </c>
      <c r="E9" s="3">
        <f t="shared" si="1"/>
        <v>11200</v>
      </c>
      <c r="F9" s="9">
        <f>0+'3700'!C120</f>
        <v>0</v>
      </c>
      <c r="G9" s="1">
        <v>0</v>
      </c>
      <c r="H9" s="9">
        <f>0+'3700'!C121</f>
        <v>0</v>
      </c>
      <c r="I9" s="1">
        <v>0</v>
      </c>
      <c r="J9" s="9">
        <f>0+'3700'!C122</f>
        <v>0</v>
      </c>
      <c r="K9" s="1">
        <v>0</v>
      </c>
      <c r="L9" s="9">
        <f>0+'3700'!C123</f>
        <v>8000</v>
      </c>
      <c r="M9" s="1">
        <v>0</v>
      </c>
      <c r="N9" s="9">
        <f>0+'3700'!C124</f>
        <v>2000</v>
      </c>
      <c r="O9" s="1">
        <v>0</v>
      </c>
      <c r="P9" s="9">
        <f>0+'3700'!C125</f>
        <v>1200</v>
      </c>
      <c r="Q9" s="1">
        <v>0</v>
      </c>
      <c r="R9" s="9">
        <f>0+'3700'!C126</f>
        <v>0</v>
      </c>
      <c r="S9" s="1">
        <v>0</v>
      </c>
      <c r="T9" s="9">
        <f>0+'3700'!C127</f>
        <v>0</v>
      </c>
      <c r="U9" s="1">
        <v>0</v>
      </c>
      <c r="V9" s="9">
        <f>0+'3700'!C128</f>
        <v>0</v>
      </c>
      <c r="W9" s="1">
        <v>0</v>
      </c>
      <c r="X9" s="9">
        <f>0+'3700'!C129</f>
        <v>0</v>
      </c>
      <c r="Y9" s="1">
        <v>0</v>
      </c>
      <c r="Z9" s="9">
        <f>0+'3700'!C130</f>
        <v>0</v>
      </c>
      <c r="AA9" s="1">
        <v>0</v>
      </c>
      <c r="AB9" s="9">
        <f>0+'3700'!C131</f>
        <v>0</v>
      </c>
      <c r="AC9" s="1">
        <v>0</v>
      </c>
    </row>
    <row r="10" spans="1:29">
      <c r="A10" s="1">
        <v>3940</v>
      </c>
      <c r="B10" s="1" t="s">
        <v>10</v>
      </c>
      <c r="C10" s="3">
        <f t="shared" si="0"/>
        <v>0</v>
      </c>
      <c r="D10" s="2">
        <f t="shared" si="0"/>
        <v>0</v>
      </c>
      <c r="E10" s="3">
        <f t="shared" si="1"/>
        <v>0</v>
      </c>
      <c r="F10" s="9">
        <v>0</v>
      </c>
      <c r="G10" s="1">
        <v>0</v>
      </c>
      <c r="H10" s="9">
        <v>0</v>
      </c>
      <c r="I10" s="1">
        <v>0</v>
      </c>
      <c r="J10" s="9">
        <v>0</v>
      </c>
      <c r="K10" s="1">
        <v>0</v>
      </c>
      <c r="L10" s="9">
        <v>0</v>
      </c>
      <c r="M10" s="1">
        <v>0</v>
      </c>
      <c r="N10" s="9">
        <v>0</v>
      </c>
      <c r="O10" s="1">
        <v>0</v>
      </c>
      <c r="P10" s="9">
        <v>0</v>
      </c>
      <c r="Q10" s="1">
        <v>0</v>
      </c>
      <c r="R10" s="9">
        <v>0</v>
      </c>
      <c r="S10" s="1">
        <v>0</v>
      </c>
      <c r="T10" s="9">
        <v>0</v>
      </c>
      <c r="U10" s="1">
        <v>0</v>
      </c>
      <c r="V10" s="9">
        <v>0</v>
      </c>
      <c r="W10" s="1">
        <v>0</v>
      </c>
      <c r="X10" s="9">
        <v>0</v>
      </c>
      <c r="Y10" s="1">
        <v>0</v>
      </c>
      <c r="Z10" s="9">
        <v>0</v>
      </c>
      <c r="AA10" s="1">
        <v>0</v>
      </c>
      <c r="AB10" s="9">
        <v>0</v>
      </c>
      <c r="AC10" s="1">
        <v>0</v>
      </c>
    </row>
    <row r="11" spans="1:29">
      <c r="A11" s="1">
        <v>3960</v>
      </c>
      <c r="B11" s="1" t="s">
        <v>11</v>
      </c>
      <c r="C11" s="3">
        <f t="shared" si="0"/>
        <v>0</v>
      </c>
      <c r="D11" s="2">
        <f t="shared" si="0"/>
        <v>0</v>
      </c>
      <c r="E11" s="3">
        <f t="shared" si="1"/>
        <v>0</v>
      </c>
      <c r="F11" s="9">
        <v>0</v>
      </c>
      <c r="G11" s="1">
        <v>0</v>
      </c>
      <c r="H11" s="9">
        <v>0</v>
      </c>
      <c r="I11" s="1">
        <v>0</v>
      </c>
      <c r="J11" s="9">
        <v>0</v>
      </c>
      <c r="K11" s="1">
        <v>0</v>
      </c>
      <c r="L11" s="9">
        <v>0</v>
      </c>
      <c r="M11" s="1">
        <v>0</v>
      </c>
      <c r="N11" s="9">
        <v>0</v>
      </c>
      <c r="O11" s="1">
        <v>0</v>
      </c>
      <c r="P11" s="9">
        <v>0</v>
      </c>
      <c r="Q11" s="1">
        <v>0</v>
      </c>
      <c r="R11" s="9">
        <v>0</v>
      </c>
      <c r="S11" s="1">
        <v>0</v>
      </c>
      <c r="T11" s="9">
        <v>0</v>
      </c>
      <c r="U11" s="1">
        <v>0</v>
      </c>
      <c r="V11" s="9">
        <v>0</v>
      </c>
      <c r="W11" s="1">
        <v>0</v>
      </c>
      <c r="X11" s="9">
        <v>0</v>
      </c>
      <c r="Y11" s="1">
        <v>0</v>
      </c>
      <c r="Z11" s="9">
        <v>0</v>
      </c>
      <c r="AA11" s="1">
        <v>0</v>
      </c>
      <c r="AB11" s="9">
        <v>0</v>
      </c>
      <c r="AC11" s="1">
        <v>0</v>
      </c>
    </row>
    <row r="12" spans="1:29">
      <c r="A12" s="1">
        <v>3970</v>
      </c>
      <c r="B12" s="1" t="s">
        <v>12</v>
      </c>
      <c r="C12" s="3">
        <f t="shared" si="0"/>
        <v>10000</v>
      </c>
      <c r="D12" s="2">
        <f t="shared" si="0"/>
        <v>0</v>
      </c>
      <c r="E12" s="3">
        <f t="shared" si="1"/>
        <v>10000</v>
      </c>
      <c r="F12" s="9">
        <v>0</v>
      </c>
      <c r="G12" s="1">
        <v>0</v>
      </c>
      <c r="H12" s="9">
        <v>0</v>
      </c>
      <c r="I12" s="1">
        <v>0</v>
      </c>
      <c r="J12" s="9">
        <v>0</v>
      </c>
      <c r="K12" s="1">
        <v>0</v>
      </c>
      <c r="L12" s="9">
        <v>0</v>
      </c>
      <c r="M12" s="1">
        <v>0</v>
      </c>
      <c r="N12" s="9">
        <v>0</v>
      </c>
      <c r="O12" s="1">
        <v>0</v>
      </c>
      <c r="P12" s="9">
        <v>0</v>
      </c>
      <c r="Q12" s="1">
        <v>0</v>
      </c>
      <c r="R12" s="9">
        <v>0</v>
      </c>
      <c r="S12" s="1">
        <v>0</v>
      </c>
      <c r="T12" s="9">
        <v>0</v>
      </c>
      <c r="U12" s="1">
        <v>0</v>
      </c>
      <c r="V12" s="9">
        <v>10000</v>
      </c>
      <c r="W12" s="1">
        <v>0</v>
      </c>
      <c r="X12" s="9">
        <v>0</v>
      </c>
      <c r="Y12" s="1">
        <v>0</v>
      </c>
      <c r="Z12" s="9">
        <v>0</v>
      </c>
      <c r="AA12" s="1">
        <v>0</v>
      </c>
      <c r="AB12" s="9">
        <v>0</v>
      </c>
      <c r="AC12" s="1">
        <v>0</v>
      </c>
    </row>
    <row r="13" spans="1:29">
      <c r="A13" s="1">
        <v>3971</v>
      </c>
      <c r="B13" s="1" t="s">
        <v>13</v>
      </c>
      <c r="C13" s="3">
        <f t="shared" si="0"/>
        <v>2000</v>
      </c>
      <c r="D13" s="2">
        <f t="shared" si="0"/>
        <v>0</v>
      </c>
      <c r="E13" s="3">
        <f t="shared" si="1"/>
        <v>2000</v>
      </c>
      <c r="F13" s="9">
        <v>0</v>
      </c>
      <c r="G13" s="1">
        <v>0</v>
      </c>
      <c r="H13" s="9">
        <v>0</v>
      </c>
      <c r="I13" s="1">
        <v>0</v>
      </c>
      <c r="J13" s="9">
        <v>0</v>
      </c>
      <c r="K13" s="1">
        <v>0</v>
      </c>
      <c r="L13" s="9">
        <v>0</v>
      </c>
      <c r="M13" s="1">
        <v>0</v>
      </c>
      <c r="N13" s="9">
        <v>2000</v>
      </c>
      <c r="O13" s="1">
        <v>0</v>
      </c>
      <c r="P13" s="9">
        <v>0</v>
      </c>
      <c r="Q13" s="1">
        <v>0</v>
      </c>
      <c r="R13" s="9">
        <v>0</v>
      </c>
      <c r="S13" s="1">
        <v>0</v>
      </c>
      <c r="T13" s="9">
        <v>0</v>
      </c>
      <c r="U13" s="1">
        <v>0</v>
      </c>
      <c r="V13" s="9">
        <v>0</v>
      </c>
      <c r="W13" s="1">
        <v>0</v>
      </c>
      <c r="X13" s="9">
        <v>0</v>
      </c>
      <c r="Y13" s="1">
        <v>0</v>
      </c>
      <c r="Z13" s="9">
        <v>0</v>
      </c>
      <c r="AA13" s="1">
        <v>0</v>
      </c>
      <c r="AB13" s="9">
        <v>0</v>
      </c>
      <c r="AC13" s="1">
        <v>0</v>
      </c>
    </row>
    <row r="14" spans="1:29">
      <c r="A14" s="1">
        <v>3999</v>
      </c>
      <c r="B14" s="1" t="s">
        <v>14</v>
      </c>
      <c r="C14" s="3">
        <f t="shared" si="0"/>
        <v>0</v>
      </c>
      <c r="D14" s="2">
        <f t="shared" si="0"/>
        <v>0</v>
      </c>
      <c r="E14" s="3">
        <f t="shared" si="1"/>
        <v>0</v>
      </c>
      <c r="F14" s="9">
        <v>0</v>
      </c>
      <c r="G14" s="1">
        <v>0</v>
      </c>
      <c r="H14" s="9">
        <v>0</v>
      </c>
      <c r="I14" s="1">
        <v>0</v>
      </c>
      <c r="J14" s="9">
        <v>0</v>
      </c>
      <c r="K14" s="1">
        <v>0</v>
      </c>
      <c r="L14" s="9">
        <v>0</v>
      </c>
      <c r="M14" s="1">
        <v>0</v>
      </c>
      <c r="N14" s="9">
        <v>0</v>
      </c>
      <c r="O14" s="1">
        <v>0</v>
      </c>
      <c r="P14" s="9">
        <v>0</v>
      </c>
      <c r="Q14" s="1">
        <v>0</v>
      </c>
      <c r="R14" s="9">
        <v>0</v>
      </c>
      <c r="S14" s="1">
        <v>0</v>
      </c>
      <c r="T14" s="9">
        <v>0</v>
      </c>
      <c r="U14" s="1">
        <v>0</v>
      </c>
      <c r="V14" s="9">
        <v>0</v>
      </c>
      <c r="W14" s="1">
        <v>0</v>
      </c>
      <c r="X14" s="9">
        <v>0</v>
      </c>
      <c r="Y14" s="1">
        <v>0</v>
      </c>
      <c r="Z14" s="9">
        <v>0</v>
      </c>
      <c r="AA14" s="1">
        <v>0</v>
      </c>
      <c r="AB14" s="9">
        <v>0</v>
      </c>
      <c r="AC14" s="1">
        <v>0</v>
      </c>
    </row>
    <row r="15" spans="1:29" s="6" customFormat="1">
      <c r="A15" s="4" t="s">
        <v>15</v>
      </c>
      <c r="B15" s="4"/>
      <c r="C15" s="7">
        <f t="shared" ref="C15" si="2">SUM(C3:C14)</f>
        <v>90200</v>
      </c>
      <c r="D15" s="5">
        <f>SUM(D3:D14)</f>
        <v>0</v>
      </c>
      <c r="E15" s="7">
        <f t="shared" si="1"/>
        <v>90200</v>
      </c>
      <c r="F15" s="8">
        <f>SUM(F3:F14)</f>
        <v>0</v>
      </c>
      <c r="G15" s="4">
        <f>SUM(G3:G14)</f>
        <v>0</v>
      </c>
      <c r="H15" s="8">
        <f t="shared" ref="H15:AC15" si="3">SUM(H3:H14)</f>
        <v>40000</v>
      </c>
      <c r="I15" s="4">
        <f t="shared" si="3"/>
        <v>0</v>
      </c>
      <c r="J15" s="8">
        <f t="shared" si="3"/>
        <v>0</v>
      </c>
      <c r="K15" s="4">
        <f t="shared" si="3"/>
        <v>0</v>
      </c>
      <c r="L15" s="8">
        <f t="shared" si="3"/>
        <v>8000</v>
      </c>
      <c r="M15" s="4">
        <f t="shared" si="3"/>
        <v>0</v>
      </c>
      <c r="N15" s="8">
        <f t="shared" si="3"/>
        <v>4000</v>
      </c>
      <c r="O15" s="4">
        <f t="shared" si="3"/>
        <v>0</v>
      </c>
      <c r="P15" s="8">
        <f t="shared" si="3"/>
        <v>1200</v>
      </c>
      <c r="Q15" s="4">
        <f t="shared" si="3"/>
        <v>0</v>
      </c>
      <c r="R15" s="8">
        <f t="shared" si="3"/>
        <v>0</v>
      </c>
      <c r="S15" s="4">
        <f t="shared" si="3"/>
        <v>0</v>
      </c>
      <c r="T15" s="8">
        <f t="shared" si="3"/>
        <v>0</v>
      </c>
      <c r="U15" s="4">
        <f t="shared" si="3"/>
        <v>0</v>
      </c>
      <c r="V15" s="8">
        <f t="shared" si="3"/>
        <v>10000</v>
      </c>
      <c r="W15" s="4">
        <f t="shared" si="3"/>
        <v>0</v>
      </c>
      <c r="X15" s="8">
        <f t="shared" si="3"/>
        <v>0</v>
      </c>
      <c r="Y15" s="4">
        <f t="shared" si="3"/>
        <v>0</v>
      </c>
      <c r="Z15" s="8">
        <f t="shared" si="3"/>
        <v>7000</v>
      </c>
      <c r="AA15" s="4">
        <f t="shared" si="3"/>
        <v>0</v>
      </c>
      <c r="AB15" s="8">
        <f t="shared" si="3"/>
        <v>20000</v>
      </c>
      <c r="AC15" s="4">
        <f t="shared" si="3"/>
        <v>0</v>
      </c>
    </row>
    <row r="16" spans="1:29" s="31" customForma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</row>
    <row r="17" spans="1:29" s="6" customFormat="1">
      <c r="A17" s="4" t="s">
        <v>16</v>
      </c>
      <c r="B17" s="4"/>
      <c r="C17" s="5" t="s">
        <v>58</v>
      </c>
      <c r="D17" s="5" t="s">
        <v>59</v>
      </c>
      <c r="E17" s="5" t="s">
        <v>60</v>
      </c>
      <c r="F17" s="8" t="s">
        <v>61</v>
      </c>
      <c r="G17" s="4" t="s">
        <v>62</v>
      </c>
      <c r="H17" s="8" t="s">
        <v>63</v>
      </c>
      <c r="I17" s="4" t="s">
        <v>64</v>
      </c>
      <c r="J17" s="8" t="s">
        <v>65</v>
      </c>
      <c r="K17" s="4" t="s">
        <v>66</v>
      </c>
      <c r="L17" s="8" t="s">
        <v>67</v>
      </c>
      <c r="M17" s="4" t="s">
        <v>68</v>
      </c>
      <c r="N17" s="8" t="s">
        <v>69</v>
      </c>
      <c r="O17" s="4" t="s">
        <v>70</v>
      </c>
      <c r="P17" s="8" t="s">
        <v>71</v>
      </c>
      <c r="Q17" s="4" t="s">
        <v>72</v>
      </c>
      <c r="R17" s="8" t="s">
        <v>73</v>
      </c>
      <c r="S17" s="4" t="s">
        <v>74</v>
      </c>
      <c r="T17" s="8" t="s">
        <v>75</v>
      </c>
      <c r="U17" s="4" t="s">
        <v>76</v>
      </c>
      <c r="V17" s="8" t="s">
        <v>77</v>
      </c>
      <c r="W17" s="4" t="s">
        <v>78</v>
      </c>
      <c r="X17" s="8" t="s">
        <v>79</v>
      </c>
      <c r="Y17" s="4" t="s">
        <v>80</v>
      </c>
      <c r="Z17" s="8" t="s">
        <v>81</v>
      </c>
      <c r="AA17" s="4" t="s">
        <v>82</v>
      </c>
      <c r="AB17" s="8" t="s">
        <v>83</v>
      </c>
      <c r="AC17" s="4" t="s">
        <v>84</v>
      </c>
    </row>
    <row r="18" spans="1:29">
      <c r="A18" s="1">
        <v>4220</v>
      </c>
      <c r="B18" s="1" t="s">
        <v>17</v>
      </c>
      <c r="C18" s="3">
        <f t="shared" ref="C18:D58" si="4">F18+H18+J18+L18+N18+P18+R18+T18+V18+X18+Z18+AB18</f>
        <v>40000</v>
      </c>
      <c r="D18" s="2">
        <f t="shared" si="4"/>
        <v>0</v>
      </c>
      <c r="E18" s="2">
        <f>C18-D18</f>
        <v>40000</v>
      </c>
      <c r="F18" s="9">
        <v>0</v>
      </c>
      <c r="G18" s="1">
        <v>0</v>
      </c>
      <c r="H18" s="9">
        <v>0</v>
      </c>
      <c r="I18" s="1">
        <v>0</v>
      </c>
      <c r="J18" s="9">
        <v>0</v>
      </c>
      <c r="K18" s="1">
        <v>0</v>
      </c>
      <c r="L18" s="9">
        <v>18000</v>
      </c>
      <c r="M18" s="1">
        <v>0</v>
      </c>
      <c r="N18" s="9">
        <v>10000</v>
      </c>
      <c r="O18" s="1">
        <v>0</v>
      </c>
      <c r="P18" s="9">
        <v>0</v>
      </c>
      <c r="Q18" s="1">
        <v>0</v>
      </c>
      <c r="R18" s="9">
        <v>0</v>
      </c>
      <c r="S18" s="1">
        <v>0</v>
      </c>
      <c r="T18" s="9">
        <v>10000</v>
      </c>
      <c r="U18" s="1">
        <v>0</v>
      </c>
      <c r="V18" s="9">
        <v>2000</v>
      </c>
      <c r="W18" s="1">
        <v>0</v>
      </c>
      <c r="X18" s="9">
        <v>0</v>
      </c>
      <c r="Y18" s="1">
        <v>0</v>
      </c>
      <c r="Z18" s="9">
        <v>0</v>
      </c>
      <c r="AA18" s="1">
        <v>0</v>
      </c>
      <c r="AB18" s="9">
        <v>0</v>
      </c>
      <c r="AC18" s="1">
        <v>0</v>
      </c>
    </row>
    <row r="19" spans="1:29">
      <c r="A19" s="1">
        <v>4300</v>
      </c>
      <c r="B19" s="1" t="s">
        <v>18</v>
      </c>
      <c r="C19" s="3">
        <f t="shared" si="4"/>
        <v>0</v>
      </c>
      <c r="D19" s="2">
        <f t="shared" si="4"/>
        <v>0</v>
      </c>
      <c r="E19" s="2">
        <f t="shared" ref="E19:E59" si="5">C19-D19</f>
        <v>0</v>
      </c>
      <c r="F19" s="9">
        <v>0</v>
      </c>
      <c r="G19" s="1">
        <v>0</v>
      </c>
      <c r="H19" s="9">
        <v>0</v>
      </c>
      <c r="I19" s="1">
        <v>0</v>
      </c>
      <c r="J19" s="9">
        <v>0</v>
      </c>
      <c r="K19" s="1">
        <v>0</v>
      </c>
      <c r="L19" s="9">
        <v>0</v>
      </c>
      <c r="M19" s="1">
        <v>0</v>
      </c>
      <c r="N19" s="9">
        <v>0</v>
      </c>
      <c r="O19" s="1">
        <v>0</v>
      </c>
      <c r="P19" s="9">
        <v>0</v>
      </c>
      <c r="Q19" s="1">
        <v>0</v>
      </c>
      <c r="R19" s="9">
        <v>0</v>
      </c>
      <c r="S19" s="1">
        <v>0</v>
      </c>
      <c r="T19" s="9">
        <v>0</v>
      </c>
      <c r="U19" s="1">
        <v>0</v>
      </c>
      <c r="V19" s="9">
        <v>0</v>
      </c>
      <c r="W19" s="1">
        <v>0</v>
      </c>
      <c r="X19" s="9">
        <v>0</v>
      </c>
      <c r="Y19" s="1">
        <v>0</v>
      </c>
      <c r="Z19" s="9">
        <v>0</v>
      </c>
      <c r="AA19" s="1">
        <v>0</v>
      </c>
      <c r="AB19" s="9">
        <v>0</v>
      </c>
      <c r="AC19" s="1">
        <v>0</v>
      </c>
    </row>
    <row r="20" spans="1:29">
      <c r="A20" s="1">
        <v>4400</v>
      </c>
      <c r="B20" s="1" t="s">
        <v>19</v>
      </c>
      <c r="C20" s="3">
        <f t="shared" si="4"/>
        <v>0</v>
      </c>
      <c r="D20" s="2">
        <f t="shared" si="4"/>
        <v>0</v>
      </c>
      <c r="E20" s="2">
        <f t="shared" si="5"/>
        <v>0</v>
      </c>
      <c r="F20" s="9">
        <v>0</v>
      </c>
      <c r="G20" s="1">
        <v>0</v>
      </c>
      <c r="H20" s="9">
        <v>0</v>
      </c>
      <c r="I20" s="1">
        <v>0</v>
      </c>
      <c r="J20" s="9">
        <v>0</v>
      </c>
      <c r="K20" s="1">
        <v>0</v>
      </c>
      <c r="L20" s="9">
        <v>0</v>
      </c>
      <c r="M20" s="1">
        <v>0</v>
      </c>
      <c r="N20" s="9">
        <v>0</v>
      </c>
      <c r="O20" s="1">
        <v>0</v>
      </c>
      <c r="P20" s="9">
        <v>0</v>
      </c>
      <c r="Q20" s="1">
        <v>0</v>
      </c>
      <c r="R20" s="9">
        <v>0</v>
      </c>
      <c r="S20" s="1">
        <v>0</v>
      </c>
      <c r="T20" s="9">
        <v>0</v>
      </c>
      <c r="U20" s="1">
        <v>0</v>
      </c>
      <c r="V20" s="9">
        <v>0</v>
      </c>
      <c r="W20" s="1">
        <v>0</v>
      </c>
      <c r="X20" s="9">
        <v>0</v>
      </c>
      <c r="Y20" s="1">
        <v>0</v>
      </c>
      <c r="Z20" s="9">
        <v>0</v>
      </c>
      <c r="AA20" s="1">
        <v>0</v>
      </c>
      <c r="AB20" s="9">
        <v>0</v>
      </c>
      <c r="AC20" s="1">
        <v>0</v>
      </c>
    </row>
    <row r="21" spans="1:29">
      <c r="A21" s="1">
        <v>4610</v>
      </c>
      <c r="B21" s="1" t="s">
        <v>20</v>
      </c>
      <c r="C21" s="3">
        <f t="shared" si="4"/>
        <v>4000</v>
      </c>
      <c r="D21" s="2">
        <f t="shared" si="4"/>
        <v>0</v>
      </c>
      <c r="E21" s="2">
        <f t="shared" si="5"/>
        <v>4000</v>
      </c>
      <c r="F21" s="9">
        <v>0</v>
      </c>
      <c r="G21" s="1">
        <v>0</v>
      </c>
      <c r="H21" s="9">
        <v>0</v>
      </c>
      <c r="I21" s="1">
        <v>0</v>
      </c>
      <c r="J21" s="9">
        <v>2000</v>
      </c>
      <c r="K21" s="1">
        <v>0</v>
      </c>
      <c r="L21" s="9">
        <v>2000</v>
      </c>
      <c r="M21" s="1">
        <v>0</v>
      </c>
      <c r="N21" s="9">
        <v>0</v>
      </c>
      <c r="O21" s="1">
        <v>0</v>
      </c>
      <c r="P21" s="9">
        <v>0</v>
      </c>
      <c r="Q21" s="1">
        <v>0</v>
      </c>
      <c r="R21" s="9">
        <v>0</v>
      </c>
      <c r="S21" s="1">
        <v>0</v>
      </c>
      <c r="T21" s="9">
        <v>0</v>
      </c>
      <c r="U21" s="1">
        <v>0</v>
      </c>
      <c r="V21" s="9">
        <v>0</v>
      </c>
      <c r="W21" s="1">
        <v>0</v>
      </c>
      <c r="X21" s="9">
        <v>0</v>
      </c>
      <c r="Y21" s="1">
        <v>0</v>
      </c>
      <c r="Z21" s="9">
        <v>0</v>
      </c>
      <c r="AA21" s="1">
        <v>0</v>
      </c>
      <c r="AB21" s="9">
        <v>0</v>
      </c>
      <c r="AC21" s="1">
        <v>0</v>
      </c>
    </row>
    <row r="22" spans="1:29">
      <c r="A22" s="1">
        <v>4620</v>
      </c>
      <c r="B22" s="1" t="s">
        <v>21</v>
      </c>
      <c r="C22" s="3">
        <f t="shared" si="4"/>
        <v>0</v>
      </c>
      <c r="D22" s="2">
        <f t="shared" si="4"/>
        <v>0</v>
      </c>
      <c r="E22" s="2">
        <f t="shared" si="5"/>
        <v>0</v>
      </c>
      <c r="F22" s="9">
        <v>0</v>
      </c>
      <c r="G22" s="1">
        <v>0</v>
      </c>
      <c r="H22" s="9">
        <v>0</v>
      </c>
      <c r="I22" s="1">
        <v>0</v>
      </c>
      <c r="J22" s="9">
        <v>0</v>
      </c>
      <c r="K22" s="1">
        <v>0</v>
      </c>
      <c r="L22" s="9">
        <v>0</v>
      </c>
      <c r="M22" s="1">
        <v>0</v>
      </c>
      <c r="N22" s="9">
        <v>0</v>
      </c>
      <c r="O22" s="1">
        <v>0</v>
      </c>
      <c r="P22" s="9">
        <v>0</v>
      </c>
      <c r="Q22" s="1">
        <v>0</v>
      </c>
      <c r="R22" s="9">
        <v>0</v>
      </c>
      <c r="S22" s="1">
        <v>0</v>
      </c>
      <c r="T22" s="9">
        <v>0</v>
      </c>
      <c r="U22" s="1">
        <v>0</v>
      </c>
      <c r="V22" s="9">
        <v>0</v>
      </c>
      <c r="W22" s="1">
        <v>0</v>
      </c>
      <c r="X22" s="9">
        <v>0</v>
      </c>
      <c r="Y22" s="1">
        <v>0</v>
      </c>
      <c r="Z22" s="9">
        <v>0</v>
      </c>
      <c r="AA22" s="1">
        <v>0</v>
      </c>
      <c r="AB22" s="9">
        <v>0</v>
      </c>
      <c r="AC22" s="1">
        <v>0</v>
      </c>
    </row>
    <row r="23" spans="1:29">
      <c r="A23" s="1">
        <v>4625</v>
      </c>
      <c r="B23" s="1" t="s">
        <v>22</v>
      </c>
      <c r="C23" s="3">
        <f t="shared" si="4"/>
        <v>0</v>
      </c>
      <c r="D23" s="2">
        <f t="shared" si="4"/>
        <v>0</v>
      </c>
      <c r="E23" s="2">
        <f t="shared" si="5"/>
        <v>0</v>
      </c>
      <c r="F23" s="9">
        <v>0</v>
      </c>
      <c r="G23" s="1">
        <v>0</v>
      </c>
      <c r="H23" s="9">
        <v>0</v>
      </c>
      <c r="I23" s="1">
        <v>0</v>
      </c>
      <c r="J23" s="9">
        <v>0</v>
      </c>
      <c r="K23" s="1">
        <v>0</v>
      </c>
      <c r="L23" s="9">
        <v>0</v>
      </c>
      <c r="M23" s="1">
        <v>0</v>
      </c>
      <c r="N23" s="9">
        <v>0</v>
      </c>
      <c r="O23" s="1">
        <v>0</v>
      </c>
      <c r="P23" s="9">
        <v>0</v>
      </c>
      <c r="Q23" s="1">
        <v>0</v>
      </c>
      <c r="R23" s="9">
        <v>0</v>
      </c>
      <c r="S23" s="1">
        <v>0</v>
      </c>
      <c r="T23" s="9">
        <v>0</v>
      </c>
      <c r="U23" s="1">
        <v>0</v>
      </c>
      <c r="V23" s="9">
        <v>0</v>
      </c>
      <c r="W23" s="1">
        <v>0</v>
      </c>
      <c r="X23" s="9">
        <v>0</v>
      </c>
      <c r="Y23" s="1">
        <v>0</v>
      </c>
      <c r="Z23" s="9">
        <v>0</v>
      </c>
      <c r="AA23" s="1">
        <v>0</v>
      </c>
      <c r="AB23" s="9">
        <v>0</v>
      </c>
      <c r="AC23" s="1">
        <v>0</v>
      </c>
    </row>
    <row r="24" spans="1:29">
      <c r="A24" s="1">
        <v>4640</v>
      </c>
      <c r="B24" s="1" t="s">
        <v>23</v>
      </c>
      <c r="C24" s="3">
        <f t="shared" si="4"/>
        <v>0</v>
      </c>
      <c r="D24" s="2">
        <f t="shared" si="4"/>
        <v>0</v>
      </c>
      <c r="E24" s="2">
        <f t="shared" si="5"/>
        <v>0</v>
      </c>
      <c r="F24" s="9">
        <v>0</v>
      </c>
      <c r="G24" s="1">
        <v>0</v>
      </c>
      <c r="H24" s="9">
        <v>0</v>
      </c>
      <c r="I24" s="1">
        <v>0</v>
      </c>
      <c r="J24" s="9">
        <v>0</v>
      </c>
      <c r="K24" s="1">
        <v>0</v>
      </c>
      <c r="L24" s="9">
        <v>0</v>
      </c>
      <c r="M24" s="1">
        <v>0</v>
      </c>
      <c r="N24" s="9">
        <v>0</v>
      </c>
      <c r="O24" s="1">
        <v>0</v>
      </c>
      <c r="P24" s="9">
        <v>0</v>
      </c>
      <c r="Q24" s="1">
        <v>0</v>
      </c>
      <c r="R24" s="9">
        <v>0</v>
      </c>
      <c r="S24" s="1">
        <v>0</v>
      </c>
      <c r="T24" s="9">
        <v>0</v>
      </c>
      <c r="U24" s="1">
        <v>0</v>
      </c>
      <c r="V24" s="9">
        <v>0</v>
      </c>
      <c r="W24" s="1">
        <v>0</v>
      </c>
      <c r="X24" s="9">
        <v>0</v>
      </c>
      <c r="Y24" s="1">
        <v>0</v>
      </c>
      <c r="Z24" s="9">
        <v>0</v>
      </c>
      <c r="AA24" s="1">
        <v>0</v>
      </c>
      <c r="AB24" s="9">
        <v>0</v>
      </c>
      <c r="AC24" s="1">
        <v>0</v>
      </c>
    </row>
    <row r="25" spans="1:29">
      <c r="A25" s="1">
        <v>5000</v>
      </c>
      <c r="B25" s="1" t="s">
        <v>24</v>
      </c>
      <c r="C25" s="3">
        <f t="shared" si="4"/>
        <v>0</v>
      </c>
      <c r="D25" s="2">
        <f t="shared" si="4"/>
        <v>0</v>
      </c>
      <c r="E25" s="2">
        <f t="shared" si="5"/>
        <v>0</v>
      </c>
      <c r="F25" s="9">
        <v>0</v>
      </c>
      <c r="G25" s="1">
        <v>0</v>
      </c>
      <c r="H25" s="9">
        <v>0</v>
      </c>
      <c r="I25" s="1">
        <v>0</v>
      </c>
      <c r="J25" s="9">
        <v>0</v>
      </c>
      <c r="K25" s="1">
        <v>0</v>
      </c>
      <c r="L25" s="9">
        <v>0</v>
      </c>
      <c r="M25" s="1">
        <v>0</v>
      </c>
      <c r="N25" s="9">
        <v>0</v>
      </c>
      <c r="O25" s="1">
        <v>0</v>
      </c>
      <c r="P25" s="9">
        <v>0</v>
      </c>
      <c r="Q25" s="1">
        <v>0</v>
      </c>
      <c r="R25" s="9">
        <v>0</v>
      </c>
      <c r="S25" s="1">
        <v>0</v>
      </c>
      <c r="T25" s="9">
        <v>0</v>
      </c>
      <c r="U25" s="1">
        <v>0</v>
      </c>
      <c r="V25" s="9">
        <v>0</v>
      </c>
      <c r="W25" s="1">
        <v>0</v>
      </c>
      <c r="X25" s="9">
        <v>0</v>
      </c>
      <c r="Y25" s="1">
        <v>0</v>
      </c>
      <c r="Z25" s="9">
        <v>0</v>
      </c>
      <c r="AA25" s="1">
        <v>0</v>
      </c>
      <c r="AB25" s="9">
        <v>0</v>
      </c>
      <c r="AC25" s="1">
        <v>0</v>
      </c>
    </row>
    <row r="26" spans="1:29">
      <c r="A26" s="1">
        <v>5010</v>
      </c>
      <c r="B26" s="1" t="s">
        <v>25</v>
      </c>
      <c r="C26" s="3">
        <f t="shared" si="4"/>
        <v>24000</v>
      </c>
      <c r="D26" s="2">
        <f t="shared" si="4"/>
        <v>0</v>
      </c>
      <c r="E26" s="2">
        <f t="shared" si="5"/>
        <v>24000</v>
      </c>
      <c r="F26" s="9">
        <v>0</v>
      </c>
      <c r="G26" s="1">
        <v>0</v>
      </c>
      <c r="H26" s="9">
        <v>0</v>
      </c>
      <c r="I26" s="1">
        <v>0</v>
      </c>
      <c r="J26" s="9">
        <v>0</v>
      </c>
      <c r="K26" s="1">
        <v>0</v>
      </c>
      <c r="L26" s="9">
        <v>0</v>
      </c>
      <c r="M26" s="1">
        <v>0</v>
      </c>
      <c r="N26" s="9">
        <v>0</v>
      </c>
      <c r="O26" s="1">
        <v>0</v>
      </c>
      <c r="P26" s="9">
        <f>0+'5010'!G13</f>
        <v>12000</v>
      </c>
      <c r="Q26" s="1">
        <v>0</v>
      </c>
      <c r="R26" s="9">
        <v>0</v>
      </c>
      <c r="S26" s="1">
        <v>0</v>
      </c>
      <c r="T26" s="9">
        <v>0</v>
      </c>
      <c r="U26" s="1">
        <v>0</v>
      </c>
      <c r="V26" s="9">
        <v>0</v>
      </c>
      <c r="W26" s="1">
        <v>0</v>
      </c>
      <c r="X26" s="9">
        <f>0+'5010'!K13</f>
        <v>12000</v>
      </c>
      <c r="Y26" s="1">
        <v>0</v>
      </c>
      <c r="Z26" s="9">
        <v>0</v>
      </c>
      <c r="AA26" s="1">
        <v>0</v>
      </c>
      <c r="AB26" s="9">
        <v>0</v>
      </c>
      <c r="AC26" s="1">
        <v>0</v>
      </c>
    </row>
    <row r="27" spans="1:29">
      <c r="A27" s="19">
        <v>5180</v>
      </c>
      <c r="B27" s="20" t="s">
        <v>191</v>
      </c>
      <c r="C27" s="3">
        <f t="shared" si="4"/>
        <v>0</v>
      </c>
      <c r="D27" s="2">
        <f t="shared" si="4"/>
        <v>0</v>
      </c>
      <c r="E27" s="2">
        <f t="shared" si="5"/>
        <v>0</v>
      </c>
      <c r="F27" s="23">
        <v>0</v>
      </c>
      <c r="G27" s="20">
        <v>0</v>
      </c>
      <c r="H27" s="23">
        <v>0</v>
      </c>
      <c r="I27" s="20">
        <v>0</v>
      </c>
      <c r="J27" s="23">
        <v>0</v>
      </c>
      <c r="K27" s="20">
        <v>0</v>
      </c>
      <c r="L27" s="23">
        <v>0</v>
      </c>
      <c r="M27" s="20">
        <v>0</v>
      </c>
      <c r="N27" s="23">
        <v>0</v>
      </c>
      <c r="O27" s="20">
        <v>0</v>
      </c>
      <c r="P27" s="23">
        <v>0</v>
      </c>
      <c r="Q27" s="20">
        <v>0</v>
      </c>
      <c r="R27" s="23">
        <v>0</v>
      </c>
      <c r="S27" s="20">
        <v>0</v>
      </c>
      <c r="T27" s="23">
        <v>0</v>
      </c>
      <c r="U27" s="20">
        <v>0</v>
      </c>
      <c r="V27" s="23">
        <v>0</v>
      </c>
      <c r="W27" s="20">
        <v>0</v>
      </c>
      <c r="X27" s="23">
        <v>0</v>
      </c>
      <c r="Y27" s="20">
        <v>0</v>
      </c>
      <c r="Z27" s="23">
        <v>0</v>
      </c>
      <c r="AA27" s="20">
        <v>0</v>
      </c>
      <c r="AB27" s="23">
        <v>0</v>
      </c>
      <c r="AC27" s="20">
        <v>0</v>
      </c>
    </row>
    <row r="28" spans="1:29">
      <c r="A28" s="1">
        <v>5330</v>
      </c>
      <c r="B28" s="1" t="s">
        <v>26</v>
      </c>
      <c r="C28" s="3">
        <f t="shared" si="4"/>
        <v>0</v>
      </c>
      <c r="D28" s="2">
        <f t="shared" si="4"/>
        <v>0</v>
      </c>
      <c r="E28" s="2">
        <f t="shared" si="5"/>
        <v>0</v>
      </c>
      <c r="F28" s="9">
        <v>0</v>
      </c>
      <c r="G28" s="1">
        <v>0</v>
      </c>
      <c r="H28" s="9">
        <v>0</v>
      </c>
      <c r="I28" s="1">
        <v>0</v>
      </c>
      <c r="J28" s="9">
        <v>0</v>
      </c>
      <c r="K28" s="1">
        <v>0</v>
      </c>
      <c r="L28" s="9">
        <v>0</v>
      </c>
      <c r="M28" s="1">
        <v>0</v>
      </c>
      <c r="N28" s="9">
        <v>0</v>
      </c>
      <c r="O28" s="1">
        <v>0</v>
      </c>
      <c r="P28" s="9">
        <v>0</v>
      </c>
      <c r="Q28" s="1">
        <v>0</v>
      </c>
      <c r="R28" s="9">
        <v>0</v>
      </c>
      <c r="S28" s="1">
        <v>0</v>
      </c>
      <c r="T28" s="9">
        <v>0</v>
      </c>
      <c r="U28" s="1">
        <v>0</v>
      </c>
      <c r="V28" s="9">
        <v>0</v>
      </c>
      <c r="W28" s="1">
        <v>0</v>
      </c>
      <c r="X28" s="9">
        <v>0</v>
      </c>
      <c r="Y28" s="1">
        <v>0</v>
      </c>
      <c r="Z28" s="9">
        <v>0</v>
      </c>
      <c r="AA28" s="1">
        <v>0</v>
      </c>
      <c r="AB28" s="9">
        <v>0</v>
      </c>
      <c r="AC28" s="1">
        <v>0</v>
      </c>
    </row>
    <row r="29" spans="1:29">
      <c r="A29" s="19">
        <v>5400</v>
      </c>
      <c r="B29" s="20" t="s">
        <v>196</v>
      </c>
      <c r="C29" s="3">
        <f t="shared" si="4"/>
        <v>3383.9999999999995</v>
      </c>
      <c r="D29" s="2">
        <f t="shared" si="4"/>
        <v>0</v>
      </c>
      <c r="E29" s="2">
        <f t="shared" si="5"/>
        <v>3383.9999999999995</v>
      </c>
      <c r="F29" s="23">
        <f>(Z26+AB26)*0.141</f>
        <v>0</v>
      </c>
      <c r="G29" s="20">
        <v>0</v>
      </c>
      <c r="H29" s="23">
        <v>0</v>
      </c>
      <c r="I29" s="20">
        <v>0</v>
      </c>
      <c r="J29" s="23">
        <f>(F26+H26)*0.141</f>
        <v>0</v>
      </c>
      <c r="K29" s="20">
        <v>0</v>
      </c>
      <c r="L29" s="23">
        <v>0</v>
      </c>
      <c r="M29" s="20">
        <v>0</v>
      </c>
      <c r="N29" s="23">
        <f>(J26+L26)*0.141</f>
        <v>0</v>
      </c>
      <c r="O29" s="20">
        <v>0</v>
      </c>
      <c r="P29" s="23">
        <v>0</v>
      </c>
      <c r="Q29" s="20">
        <v>0</v>
      </c>
      <c r="R29" s="23">
        <f>(N26+P26)*0.141</f>
        <v>1691.9999999999998</v>
      </c>
      <c r="S29" s="20">
        <v>0</v>
      </c>
      <c r="T29" s="23">
        <v>0</v>
      </c>
      <c r="U29" s="20">
        <v>0</v>
      </c>
      <c r="V29" s="23">
        <f>(R26+T26)*0.141</f>
        <v>0</v>
      </c>
      <c r="W29" s="20">
        <v>0</v>
      </c>
      <c r="X29" s="23">
        <v>0</v>
      </c>
      <c r="Y29" s="20">
        <v>0</v>
      </c>
      <c r="Z29" s="23">
        <f>(V26+X26)*0.141</f>
        <v>1691.9999999999998</v>
      </c>
      <c r="AA29" s="20">
        <v>0</v>
      </c>
      <c r="AB29" s="23">
        <v>0</v>
      </c>
      <c r="AC29" s="20">
        <v>0</v>
      </c>
    </row>
    <row r="30" spans="1:29">
      <c r="A30" s="1">
        <v>5990</v>
      </c>
      <c r="B30" s="1" t="s">
        <v>27</v>
      </c>
      <c r="C30" s="3">
        <f t="shared" si="4"/>
        <v>9000</v>
      </c>
      <c r="D30" s="2">
        <f t="shared" si="4"/>
        <v>0</v>
      </c>
      <c r="E30" s="2">
        <f t="shared" si="5"/>
        <v>9000</v>
      </c>
      <c r="F30" s="9">
        <v>0</v>
      </c>
      <c r="G30" s="1">
        <v>0</v>
      </c>
      <c r="H30" s="9">
        <v>9000</v>
      </c>
      <c r="I30" s="1">
        <v>0</v>
      </c>
      <c r="J30" s="9">
        <v>0</v>
      </c>
      <c r="K30" s="1">
        <v>0</v>
      </c>
      <c r="L30" s="9">
        <v>0</v>
      </c>
      <c r="M30" s="1">
        <v>0</v>
      </c>
      <c r="N30" s="9">
        <v>0</v>
      </c>
      <c r="O30" s="1">
        <v>0</v>
      </c>
      <c r="P30" s="9">
        <v>0</v>
      </c>
      <c r="Q30" s="1">
        <v>0</v>
      </c>
      <c r="R30" s="9">
        <v>0</v>
      </c>
      <c r="S30" s="1">
        <v>0</v>
      </c>
      <c r="T30" s="9">
        <v>0</v>
      </c>
      <c r="U30" s="1">
        <v>0</v>
      </c>
      <c r="V30" s="9">
        <v>0</v>
      </c>
      <c r="W30" s="1">
        <v>0</v>
      </c>
      <c r="X30" s="9">
        <v>0</v>
      </c>
      <c r="Y30" s="1">
        <v>0</v>
      </c>
      <c r="Z30" s="9">
        <v>0</v>
      </c>
      <c r="AA30" s="1">
        <v>0</v>
      </c>
      <c r="AB30" s="9">
        <v>0</v>
      </c>
      <c r="AC30" s="1">
        <v>0</v>
      </c>
    </row>
    <row r="31" spans="1:29">
      <c r="A31" s="1">
        <v>6310</v>
      </c>
      <c r="B31" s="1" t="s">
        <v>28</v>
      </c>
      <c r="C31" s="3">
        <f t="shared" si="4"/>
        <v>0</v>
      </c>
      <c r="D31" s="2">
        <f t="shared" si="4"/>
        <v>0</v>
      </c>
      <c r="E31" s="2">
        <f t="shared" si="5"/>
        <v>0</v>
      </c>
      <c r="F31" s="9">
        <v>0</v>
      </c>
      <c r="G31" s="1">
        <v>0</v>
      </c>
      <c r="H31" s="9">
        <v>0</v>
      </c>
      <c r="I31" s="1">
        <v>0</v>
      </c>
      <c r="J31" s="9">
        <v>0</v>
      </c>
      <c r="K31" s="1">
        <v>0</v>
      </c>
      <c r="L31" s="9">
        <v>0</v>
      </c>
      <c r="M31" s="1">
        <v>0</v>
      </c>
      <c r="N31" s="9">
        <v>0</v>
      </c>
      <c r="O31" s="1">
        <v>0</v>
      </c>
      <c r="P31" s="9">
        <v>0</v>
      </c>
      <c r="Q31" s="1">
        <v>0</v>
      </c>
      <c r="R31" s="9">
        <v>0</v>
      </c>
      <c r="S31" s="1">
        <v>0</v>
      </c>
      <c r="T31" s="9">
        <v>0</v>
      </c>
      <c r="U31" s="1">
        <v>0</v>
      </c>
      <c r="V31" s="9">
        <v>0</v>
      </c>
      <c r="W31" s="1">
        <v>0</v>
      </c>
      <c r="X31" s="9">
        <v>0</v>
      </c>
      <c r="Y31" s="1">
        <v>0</v>
      </c>
      <c r="Z31" s="9">
        <v>0</v>
      </c>
      <c r="AA31" s="1">
        <v>0</v>
      </c>
      <c r="AB31" s="9">
        <v>0</v>
      </c>
      <c r="AC31" s="1">
        <v>0</v>
      </c>
    </row>
    <row r="32" spans="1:29">
      <c r="A32" s="1">
        <v>6549</v>
      </c>
      <c r="B32" s="1" t="s">
        <v>29</v>
      </c>
      <c r="C32" s="3">
        <f t="shared" si="4"/>
        <v>0</v>
      </c>
      <c r="D32" s="2">
        <f t="shared" si="4"/>
        <v>0</v>
      </c>
      <c r="E32" s="2">
        <f t="shared" si="5"/>
        <v>0</v>
      </c>
      <c r="F32" s="9">
        <v>0</v>
      </c>
      <c r="G32" s="1">
        <v>0</v>
      </c>
      <c r="H32" s="9">
        <v>0</v>
      </c>
      <c r="I32" s="1">
        <v>0</v>
      </c>
      <c r="J32" s="9">
        <v>0</v>
      </c>
      <c r="K32" s="1">
        <v>0</v>
      </c>
      <c r="L32" s="9">
        <v>0</v>
      </c>
      <c r="M32" s="1">
        <v>0</v>
      </c>
      <c r="N32" s="9">
        <v>0</v>
      </c>
      <c r="O32" s="1">
        <v>0</v>
      </c>
      <c r="P32" s="9">
        <v>0</v>
      </c>
      <c r="Q32" s="1">
        <v>0</v>
      </c>
      <c r="R32" s="9">
        <v>0</v>
      </c>
      <c r="S32" s="1">
        <v>0</v>
      </c>
      <c r="T32" s="9">
        <v>0</v>
      </c>
      <c r="U32" s="1">
        <v>0</v>
      </c>
      <c r="V32" s="9">
        <v>0</v>
      </c>
      <c r="W32" s="1">
        <v>0</v>
      </c>
      <c r="X32" s="9">
        <v>0</v>
      </c>
      <c r="Y32" s="1">
        <v>0</v>
      </c>
      <c r="Z32" s="9">
        <v>0</v>
      </c>
      <c r="AA32" s="1">
        <v>0</v>
      </c>
      <c r="AB32" s="9">
        <v>0</v>
      </c>
      <c r="AC32" s="1">
        <v>0</v>
      </c>
    </row>
    <row r="33" spans="1:29">
      <c r="A33" s="1">
        <v>6551</v>
      </c>
      <c r="B33" s="1" t="s">
        <v>30</v>
      </c>
      <c r="C33" s="3">
        <f t="shared" si="4"/>
        <v>0</v>
      </c>
      <c r="D33" s="2">
        <f t="shared" si="4"/>
        <v>0</v>
      </c>
      <c r="E33" s="2">
        <f t="shared" si="5"/>
        <v>0</v>
      </c>
      <c r="F33" s="9">
        <v>0</v>
      </c>
      <c r="G33" s="1">
        <v>0</v>
      </c>
      <c r="H33" s="9">
        <v>0</v>
      </c>
      <c r="I33" s="1">
        <v>0</v>
      </c>
      <c r="J33" s="9">
        <v>0</v>
      </c>
      <c r="K33" s="1">
        <v>0</v>
      </c>
      <c r="L33" s="9">
        <v>0</v>
      </c>
      <c r="M33" s="1">
        <v>0</v>
      </c>
      <c r="N33" s="9">
        <v>0</v>
      </c>
      <c r="O33" s="1">
        <v>0</v>
      </c>
      <c r="P33" s="9">
        <v>0</v>
      </c>
      <c r="Q33" s="1">
        <v>0</v>
      </c>
      <c r="R33" s="9">
        <v>0</v>
      </c>
      <c r="S33" s="1">
        <v>0</v>
      </c>
      <c r="T33" s="9">
        <v>0</v>
      </c>
      <c r="U33" s="1">
        <v>0</v>
      </c>
      <c r="V33" s="9">
        <v>0</v>
      </c>
      <c r="W33" s="1">
        <v>0</v>
      </c>
      <c r="X33" s="9">
        <v>0</v>
      </c>
      <c r="Y33" s="1">
        <v>0</v>
      </c>
      <c r="Z33" s="9">
        <v>0</v>
      </c>
      <c r="AA33" s="1">
        <v>0</v>
      </c>
      <c r="AB33" s="9">
        <v>0</v>
      </c>
      <c r="AC33" s="1">
        <v>0</v>
      </c>
    </row>
    <row r="34" spans="1:29">
      <c r="A34" s="1">
        <v>6553</v>
      </c>
      <c r="B34" s="1" t="s">
        <v>31</v>
      </c>
      <c r="C34" s="3">
        <f t="shared" si="4"/>
        <v>0</v>
      </c>
      <c r="D34" s="2">
        <f t="shared" si="4"/>
        <v>0</v>
      </c>
      <c r="E34" s="2">
        <f t="shared" si="5"/>
        <v>0</v>
      </c>
      <c r="F34" s="9">
        <v>0</v>
      </c>
      <c r="G34" s="1">
        <v>0</v>
      </c>
      <c r="H34" s="9">
        <v>0</v>
      </c>
      <c r="I34" s="1">
        <v>0</v>
      </c>
      <c r="J34" s="9">
        <v>0</v>
      </c>
      <c r="K34" s="1">
        <v>0</v>
      </c>
      <c r="L34" s="9">
        <v>0</v>
      </c>
      <c r="M34" s="1">
        <v>0</v>
      </c>
      <c r="N34" s="9">
        <v>0</v>
      </c>
      <c r="O34" s="1">
        <v>0</v>
      </c>
      <c r="P34" s="9">
        <v>0</v>
      </c>
      <c r="Q34" s="1">
        <v>0</v>
      </c>
      <c r="R34" s="9">
        <v>0</v>
      </c>
      <c r="S34" s="1">
        <v>0</v>
      </c>
      <c r="T34" s="9">
        <v>0</v>
      </c>
      <c r="U34" s="1">
        <v>0</v>
      </c>
      <c r="V34" s="9">
        <v>0</v>
      </c>
      <c r="W34" s="1">
        <v>0</v>
      </c>
      <c r="X34" s="9">
        <v>0</v>
      </c>
      <c r="Y34" s="1">
        <v>0</v>
      </c>
      <c r="Z34" s="9">
        <v>0</v>
      </c>
      <c r="AA34" s="1">
        <v>0</v>
      </c>
      <c r="AB34" s="9">
        <v>0</v>
      </c>
      <c r="AC34" s="1">
        <v>0</v>
      </c>
    </row>
    <row r="35" spans="1:29">
      <c r="A35" s="1">
        <v>6600</v>
      </c>
      <c r="B35" s="1" t="s">
        <v>32</v>
      </c>
      <c r="C35" s="3">
        <f t="shared" si="4"/>
        <v>0</v>
      </c>
      <c r="D35" s="2">
        <f t="shared" si="4"/>
        <v>0</v>
      </c>
      <c r="E35" s="2">
        <f t="shared" si="5"/>
        <v>0</v>
      </c>
      <c r="F35" s="9">
        <v>0</v>
      </c>
      <c r="G35" s="1">
        <v>0</v>
      </c>
      <c r="H35" s="9">
        <v>0</v>
      </c>
      <c r="I35" s="1">
        <v>0</v>
      </c>
      <c r="J35" s="9">
        <v>0</v>
      </c>
      <c r="K35" s="1">
        <v>0</v>
      </c>
      <c r="L35" s="9">
        <v>0</v>
      </c>
      <c r="M35" s="1">
        <v>0</v>
      </c>
      <c r="N35" s="9">
        <v>0</v>
      </c>
      <c r="O35" s="1">
        <v>0</v>
      </c>
      <c r="P35" s="9">
        <v>0</v>
      </c>
      <c r="Q35" s="1">
        <v>0</v>
      </c>
      <c r="R35" s="9">
        <v>0</v>
      </c>
      <c r="S35" s="1">
        <v>0</v>
      </c>
      <c r="T35" s="9">
        <v>0</v>
      </c>
      <c r="U35" s="1">
        <v>0</v>
      </c>
      <c r="V35" s="9">
        <v>0</v>
      </c>
      <c r="W35" s="1">
        <v>0</v>
      </c>
      <c r="X35" s="9">
        <v>0</v>
      </c>
      <c r="Y35" s="1">
        <v>0</v>
      </c>
      <c r="Z35" s="9">
        <v>0</v>
      </c>
      <c r="AA35" s="1">
        <v>0</v>
      </c>
      <c r="AB35" s="9">
        <v>0</v>
      </c>
      <c r="AC35" s="1">
        <v>0</v>
      </c>
    </row>
    <row r="36" spans="1:29">
      <c r="A36" s="1">
        <v>6620</v>
      </c>
      <c r="B36" s="1" t="s">
        <v>33</v>
      </c>
      <c r="C36" s="3">
        <f t="shared" si="4"/>
        <v>0</v>
      </c>
      <c r="D36" s="2">
        <f t="shared" si="4"/>
        <v>0</v>
      </c>
      <c r="E36" s="2">
        <f t="shared" si="5"/>
        <v>0</v>
      </c>
      <c r="F36" s="9">
        <v>0</v>
      </c>
      <c r="G36" s="1">
        <v>0</v>
      </c>
      <c r="H36" s="9">
        <v>0</v>
      </c>
      <c r="I36" s="1">
        <v>0</v>
      </c>
      <c r="J36" s="9">
        <v>0</v>
      </c>
      <c r="K36" s="1">
        <v>0</v>
      </c>
      <c r="L36" s="9">
        <v>0</v>
      </c>
      <c r="M36" s="1">
        <v>0</v>
      </c>
      <c r="N36" s="9">
        <v>0</v>
      </c>
      <c r="O36" s="1">
        <v>0</v>
      </c>
      <c r="P36" s="9">
        <v>0</v>
      </c>
      <c r="Q36" s="1">
        <v>0</v>
      </c>
      <c r="R36" s="9">
        <v>0</v>
      </c>
      <c r="S36" s="1">
        <v>0</v>
      </c>
      <c r="T36" s="9">
        <v>0</v>
      </c>
      <c r="U36" s="1">
        <v>0</v>
      </c>
      <c r="V36" s="9">
        <v>0</v>
      </c>
      <c r="W36" s="1">
        <v>0</v>
      </c>
      <c r="X36" s="9">
        <v>0</v>
      </c>
      <c r="Y36" s="1">
        <v>0</v>
      </c>
      <c r="Z36" s="9">
        <v>0</v>
      </c>
      <c r="AA36" s="1">
        <v>0</v>
      </c>
      <c r="AB36" s="9">
        <v>0</v>
      </c>
      <c r="AC36" s="1">
        <v>0</v>
      </c>
    </row>
    <row r="37" spans="1:29">
      <c r="A37" s="1">
        <v>6652</v>
      </c>
      <c r="B37" s="1" t="s">
        <v>34</v>
      </c>
      <c r="C37" s="3">
        <f t="shared" si="4"/>
        <v>0</v>
      </c>
      <c r="D37" s="2">
        <f t="shared" si="4"/>
        <v>0</v>
      </c>
      <c r="E37" s="2">
        <f t="shared" si="5"/>
        <v>0</v>
      </c>
      <c r="F37" s="9">
        <v>0</v>
      </c>
      <c r="G37" s="1">
        <v>0</v>
      </c>
      <c r="H37" s="9">
        <v>0</v>
      </c>
      <c r="I37" s="1">
        <v>0</v>
      </c>
      <c r="J37" s="9">
        <v>0</v>
      </c>
      <c r="K37" s="1">
        <v>0</v>
      </c>
      <c r="L37" s="9">
        <v>0</v>
      </c>
      <c r="M37" s="1">
        <v>0</v>
      </c>
      <c r="N37" s="9">
        <v>0</v>
      </c>
      <c r="O37" s="1">
        <v>0</v>
      </c>
      <c r="P37" s="9">
        <v>0</v>
      </c>
      <c r="Q37" s="1">
        <v>0</v>
      </c>
      <c r="R37" s="9">
        <v>0</v>
      </c>
      <c r="S37" s="1">
        <v>0</v>
      </c>
      <c r="T37" s="9">
        <v>0</v>
      </c>
      <c r="U37" s="1">
        <v>0</v>
      </c>
      <c r="V37" s="9">
        <v>0</v>
      </c>
      <c r="W37" s="1">
        <v>0</v>
      </c>
      <c r="X37" s="9">
        <v>0</v>
      </c>
      <c r="Y37" s="1">
        <v>0</v>
      </c>
      <c r="Z37" s="9">
        <v>0</v>
      </c>
      <c r="AA37" s="1">
        <v>0</v>
      </c>
      <c r="AB37" s="9">
        <v>0</v>
      </c>
      <c r="AC37" s="1">
        <v>0</v>
      </c>
    </row>
    <row r="38" spans="1:29">
      <c r="A38" s="1">
        <v>6700</v>
      </c>
      <c r="B38" s="1" t="s">
        <v>35</v>
      </c>
      <c r="C38" s="3">
        <f t="shared" si="4"/>
        <v>0</v>
      </c>
      <c r="D38" s="2">
        <f t="shared" si="4"/>
        <v>0</v>
      </c>
      <c r="E38" s="2">
        <f t="shared" si="5"/>
        <v>0</v>
      </c>
      <c r="F38" s="9">
        <v>0</v>
      </c>
      <c r="G38" s="1">
        <v>0</v>
      </c>
      <c r="H38" s="9">
        <v>0</v>
      </c>
      <c r="I38" s="1">
        <v>0</v>
      </c>
      <c r="J38" s="9">
        <v>0</v>
      </c>
      <c r="K38" s="1">
        <v>0</v>
      </c>
      <c r="L38" s="9">
        <v>0</v>
      </c>
      <c r="M38" s="1">
        <v>0</v>
      </c>
      <c r="N38" s="9">
        <v>0</v>
      </c>
      <c r="O38" s="1">
        <v>0</v>
      </c>
      <c r="P38" s="9">
        <v>0</v>
      </c>
      <c r="Q38" s="1">
        <v>0</v>
      </c>
      <c r="R38" s="9">
        <v>0</v>
      </c>
      <c r="S38" s="1">
        <v>0</v>
      </c>
      <c r="T38" s="9">
        <v>0</v>
      </c>
      <c r="U38" s="1">
        <v>0</v>
      </c>
      <c r="V38" s="9">
        <v>0</v>
      </c>
      <c r="W38" s="1">
        <v>0</v>
      </c>
      <c r="X38" s="9">
        <v>0</v>
      </c>
      <c r="Y38" s="1">
        <v>0</v>
      </c>
      <c r="Z38" s="9">
        <v>0</v>
      </c>
      <c r="AA38" s="1">
        <v>0</v>
      </c>
      <c r="AB38" s="9">
        <v>0</v>
      </c>
      <c r="AC38" s="1">
        <v>0</v>
      </c>
    </row>
    <row r="39" spans="1:29">
      <c r="A39" s="1">
        <v>6710</v>
      </c>
      <c r="B39" s="1" t="s">
        <v>36</v>
      </c>
      <c r="C39" s="3">
        <f t="shared" si="4"/>
        <v>0</v>
      </c>
      <c r="D39" s="2">
        <f t="shared" si="4"/>
        <v>0</v>
      </c>
      <c r="E39" s="2">
        <f t="shared" si="5"/>
        <v>0</v>
      </c>
      <c r="F39" s="9">
        <v>0</v>
      </c>
      <c r="G39" s="1">
        <v>0</v>
      </c>
      <c r="H39" s="9">
        <v>0</v>
      </c>
      <c r="I39" s="1">
        <v>0</v>
      </c>
      <c r="J39" s="9">
        <v>0</v>
      </c>
      <c r="K39" s="1">
        <v>0</v>
      </c>
      <c r="L39" s="9">
        <v>0</v>
      </c>
      <c r="M39" s="1">
        <v>0</v>
      </c>
      <c r="N39" s="9">
        <v>0</v>
      </c>
      <c r="O39" s="1">
        <v>0</v>
      </c>
      <c r="P39" s="9">
        <v>0</v>
      </c>
      <c r="Q39" s="1">
        <v>0</v>
      </c>
      <c r="R39" s="9">
        <v>0</v>
      </c>
      <c r="S39" s="1">
        <v>0</v>
      </c>
      <c r="T39" s="9">
        <v>0</v>
      </c>
      <c r="U39" s="1">
        <v>0</v>
      </c>
      <c r="V39" s="9">
        <v>0</v>
      </c>
      <c r="W39" s="1">
        <v>0</v>
      </c>
      <c r="X39" s="9">
        <v>0</v>
      </c>
      <c r="Y39" s="1">
        <v>0</v>
      </c>
      <c r="Z39" s="9">
        <v>0</v>
      </c>
      <c r="AA39" s="1">
        <v>0</v>
      </c>
      <c r="AB39" s="9">
        <v>0</v>
      </c>
      <c r="AC39" s="1">
        <v>0</v>
      </c>
    </row>
    <row r="40" spans="1:29">
      <c r="A40" s="1">
        <v>6800</v>
      </c>
      <c r="B40" s="1" t="s">
        <v>37</v>
      </c>
      <c r="C40" s="3">
        <f t="shared" si="4"/>
        <v>0</v>
      </c>
      <c r="D40" s="2">
        <f t="shared" si="4"/>
        <v>0</v>
      </c>
      <c r="E40" s="2">
        <f t="shared" si="5"/>
        <v>0</v>
      </c>
      <c r="F40" s="9">
        <v>0</v>
      </c>
      <c r="G40" s="1">
        <v>0</v>
      </c>
      <c r="H40" s="9">
        <v>0</v>
      </c>
      <c r="I40" s="1">
        <v>0</v>
      </c>
      <c r="J40" s="9">
        <v>0</v>
      </c>
      <c r="K40" s="1">
        <v>0</v>
      </c>
      <c r="L40" s="9">
        <v>0</v>
      </c>
      <c r="M40" s="1">
        <v>0</v>
      </c>
      <c r="N40" s="9">
        <v>0</v>
      </c>
      <c r="O40" s="1">
        <v>0</v>
      </c>
      <c r="P40" s="9">
        <v>0</v>
      </c>
      <c r="Q40" s="1">
        <v>0</v>
      </c>
      <c r="R40" s="9">
        <v>0</v>
      </c>
      <c r="S40" s="1">
        <v>0</v>
      </c>
      <c r="T40" s="9">
        <v>0</v>
      </c>
      <c r="U40" s="1">
        <v>0</v>
      </c>
      <c r="V40" s="9">
        <v>0</v>
      </c>
      <c r="W40" s="1">
        <v>0</v>
      </c>
      <c r="X40" s="9">
        <v>0</v>
      </c>
      <c r="Y40" s="1">
        <v>0</v>
      </c>
      <c r="Z40" s="9">
        <v>0</v>
      </c>
      <c r="AA40" s="1">
        <v>0</v>
      </c>
      <c r="AB40" s="9">
        <v>0</v>
      </c>
      <c r="AC40" s="1">
        <v>0</v>
      </c>
    </row>
    <row r="41" spans="1:29">
      <c r="A41" s="1">
        <v>6801</v>
      </c>
      <c r="B41" s="1" t="s">
        <v>38</v>
      </c>
      <c r="C41" s="3">
        <f t="shared" si="4"/>
        <v>0</v>
      </c>
      <c r="D41" s="2">
        <f t="shared" si="4"/>
        <v>0</v>
      </c>
      <c r="E41" s="2">
        <f t="shared" si="5"/>
        <v>0</v>
      </c>
      <c r="F41" s="9">
        <v>0</v>
      </c>
      <c r="G41" s="1">
        <v>0</v>
      </c>
      <c r="H41" s="9">
        <v>0</v>
      </c>
      <c r="I41" s="1">
        <v>0</v>
      </c>
      <c r="J41" s="9">
        <v>0</v>
      </c>
      <c r="K41" s="1">
        <v>0</v>
      </c>
      <c r="L41" s="9">
        <v>0</v>
      </c>
      <c r="M41" s="1">
        <v>0</v>
      </c>
      <c r="N41" s="9">
        <v>0</v>
      </c>
      <c r="O41" s="1">
        <v>0</v>
      </c>
      <c r="P41" s="9">
        <v>0</v>
      </c>
      <c r="Q41" s="1">
        <v>0</v>
      </c>
      <c r="R41" s="9">
        <v>0</v>
      </c>
      <c r="S41" s="1">
        <v>0</v>
      </c>
      <c r="T41" s="9">
        <v>0</v>
      </c>
      <c r="U41" s="1">
        <v>0</v>
      </c>
      <c r="V41" s="9">
        <v>0</v>
      </c>
      <c r="W41" s="1">
        <v>0</v>
      </c>
      <c r="X41" s="9">
        <v>0</v>
      </c>
      <c r="Y41" s="1">
        <v>0</v>
      </c>
      <c r="Z41" s="9">
        <v>0</v>
      </c>
      <c r="AA41" s="1">
        <v>0</v>
      </c>
      <c r="AB41" s="9">
        <v>0</v>
      </c>
      <c r="AC41" s="1">
        <v>0</v>
      </c>
    </row>
    <row r="42" spans="1:29">
      <c r="A42" s="1">
        <v>6860</v>
      </c>
      <c r="B42" s="1" t="s">
        <v>39</v>
      </c>
      <c r="C42" s="3">
        <f t="shared" si="4"/>
        <v>0</v>
      </c>
      <c r="D42" s="2">
        <f t="shared" si="4"/>
        <v>0</v>
      </c>
      <c r="E42" s="2">
        <f t="shared" si="5"/>
        <v>0</v>
      </c>
      <c r="F42" s="9">
        <v>0</v>
      </c>
      <c r="G42" s="1">
        <v>0</v>
      </c>
      <c r="H42" s="9">
        <v>0</v>
      </c>
      <c r="I42" s="1">
        <v>0</v>
      </c>
      <c r="J42" s="9">
        <v>0</v>
      </c>
      <c r="K42" s="1">
        <v>0</v>
      </c>
      <c r="L42" s="9">
        <v>0</v>
      </c>
      <c r="M42" s="1">
        <v>0</v>
      </c>
      <c r="N42" s="9">
        <v>0</v>
      </c>
      <c r="O42" s="1">
        <v>0</v>
      </c>
      <c r="P42" s="9">
        <v>0</v>
      </c>
      <c r="Q42" s="1">
        <v>0</v>
      </c>
      <c r="R42" s="9">
        <v>0</v>
      </c>
      <c r="S42" s="1">
        <v>0</v>
      </c>
      <c r="T42" s="9">
        <v>0</v>
      </c>
      <c r="U42" s="1">
        <v>0</v>
      </c>
      <c r="V42" s="9">
        <v>0</v>
      </c>
      <c r="W42" s="1">
        <v>0</v>
      </c>
      <c r="X42" s="9">
        <v>0</v>
      </c>
      <c r="Y42" s="1">
        <v>0</v>
      </c>
      <c r="Z42" s="9">
        <v>0</v>
      </c>
      <c r="AA42" s="1">
        <v>0</v>
      </c>
      <c r="AB42" s="9">
        <v>0</v>
      </c>
      <c r="AC42" s="1">
        <v>0</v>
      </c>
    </row>
    <row r="43" spans="1:29">
      <c r="A43" s="1">
        <v>6861</v>
      </c>
      <c r="B43" s="1" t="s">
        <v>40</v>
      </c>
      <c r="C43" s="3">
        <f t="shared" si="4"/>
        <v>0</v>
      </c>
      <c r="D43" s="2">
        <f t="shared" si="4"/>
        <v>0</v>
      </c>
      <c r="E43" s="2">
        <f t="shared" si="5"/>
        <v>0</v>
      </c>
      <c r="F43" s="9">
        <v>0</v>
      </c>
      <c r="G43" s="1">
        <v>0</v>
      </c>
      <c r="H43" s="9">
        <v>0</v>
      </c>
      <c r="I43" s="1">
        <v>0</v>
      </c>
      <c r="J43" s="9">
        <v>0</v>
      </c>
      <c r="K43" s="1">
        <v>0</v>
      </c>
      <c r="L43" s="9">
        <v>0</v>
      </c>
      <c r="M43" s="1">
        <v>0</v>
      </c>
      <c r="N43" s="9">
        <v>0</v>
      </c>
      <c r="O43" s="1">
        <v>0</v>
      </c>
      <c r="P43" s="9">
        <v>0</v>
      </c>
      <c r="Q43" s="1">
        <v>0</v>
      </c>
      <c r="R43" s="9">
        <v>0</v>
      </c>
      <c r="S43" s="1">
        <v>0</v>
      </c>
      <c r="T43" s="9">
        <v>0</v>
      </c>
      <c r="U43" s="1">
        <v>0</v>
      </c>
      <c r="V43" s="9">
        <v>0</v>
      </c>
      <c r="W43" s="1">
        <v>0</v>
      </c>
      <c r="X43" s="9">
        <v>0</v>
      </c>
      <c r="Y43" s="1">
        <v>0</v>
      </c>
      <c r="Z43" s="9">
        <v>0</v>
      </c>
      <c r="AA43" s="1">
        <v>0</v>
      </c>
      <c r="AB43" s="9">
        <v>0</v>
      </c>
      <c r="AC43" s="1">
        <v>0</v>
      </c>
    </row>
    <row r="44" spans="1:29">
      <c r="A44" s="1">
        <v>6862</v>
      </c>
      <c r="B44" s="1" t="s">
        <v>41</v>
      </c>
      <c r="C44" s="3">
        <f t="shared" si="4"/>
        <v>4000</v>
      </c>
      <c r="D44" s="2">
        <f t="shared" si="4"/>
        <v>0</v>
      </c>
      <c r="E44" s="2">
        <f t="shared" si="5"/>
        <v>4000</v>
      </c>
      <c r="F44" s="9">
        <v>0</v>
      </c>
      <c r="G44" s="1">
        <v>0</v>
      </c>
      <c r="H44" s="9">
        <v>0</v>
      </c>
      <c r="I44" s="1">
        <v>0</v>
      </c>
      <c r="J44" s="9">
        <v>0</v>
      </c>
      <c r="K44" s="1">
        <v>0</v>
      </c>
      <c r="L44" s="9">
        <v>0</v>
      </c>
      <c r="M44" s="1">
        <v>0</v>
      </c>
      <c r="N44" s="9">
        <v>0</v>
      </c>
      <c r="O44" s="1">
        <v>0</v>
      </c>
      <c r="P44" s="9">
        <v>2000</v>
      </c>
      <c r="Q44" s="1">
        <v>0</v>
      </c>
      <c r="R44" s="9">
        <v>0</v>
      </c>
      <c r="S44" s="1">
        <v>0</v>
      </c>
      <c r="T44" s="9">
        <v>0</v>
      </c>
      <c r="U44" s="1">
        <v>0</v>
      </c>
      <c r="V44" s="9">
        <v>0</v>
      </c>
      <c r="W44" s="1">
        <v>0</v>
      </c>
      <c r="X44" s="9">
        <v>0</v>
      </c>
      <c r="Y44" s="1">
        <v>0</v>
      </c>
      <c r="Z44" s="9">
        <v>2000</v>
      </c>
      <c r="AA44" s="1">
        <v>0</v>
      </c>
      <c r="AB44" s="9">
        <v>0</v>
      </c>
      <c r="AC44" s="1">
        <v>0</v>
      </c>
    </row>
    <row r="45" spans="1:29">
      <c r="A45" s="1">
        <v>6901</v>
      </c>
      <c r="B45" s="1" t="s">
        <v>42</v>
      </c>
      <c r="C45" s="3">
        <f t="shared" si="4"/>
        <v>0</v>
      </c>
      <c r="D45" s="2">
        <f t="shared" si="4"/>
        <v>0</v>
      </c>
      <c r="E45" s="2">
        <f t="shared" si="5"/>
        <v>0</v>
      </c>
      <c r="F45" s="9">
        <v>0</v>
      </c>
      <c r="G45" s="1">
        <v>0</v>
      </c>
      <c r="H45" s="9">
        <v>0</v>
      </c>
      <c r="I45" s="1">
        <v>0</v>
      </c>
      <c r="J45" s="9">
        <v>0</v>
      </c>
      <c r="K45" s="1">
        <v>0</v>
      </c>
      <c r="L45" s="9">
        <v>0</v>
      </c>
      <c r="M45" s="1">
        <v>0</v>
      </c>
      <c r="N45" s="9">
        <v>0</v>
      </c>
      <c r="O45" s="1">
        <v>0</v>
      </c>
      <c r="P45" s="9">
        <v>0</v>
      </c>
      <c r="Q45" s="1">
        <v>0</v>
      </c>
      <c r="R45" s="9">
        <v>0</v>
      </c>
      <c r="S45" s="1">
        <v>0</v>
      </c>
      <c r="T45" s="9">
        <v>0</v>
      </c>
      <c r="U45" s="1">
        <v>0</v>
      </c>
      <c r="V45" s="9">
        <v>0</v>
      </c>
      <c r="W45" s="1">
        <v>0</v>
      </c>
      <c r="X45" s="9">
        <v>0</v>
      </c>
      <c r="Y45" s="1">
        <v>0</v>
      </c>
      <c r="Z45" s="9">
        <v>0</v>
      </c>
      <c r="AA45" s="1">
        <v>0</v>
      </c>
      <c r="AB45" s="9">
        <v>0</v>
      </c>
      <c r="AC45" s="1">
        <v>0</v>
      </c>
    </row>
    <row r="46" spans="1:29">
      <c r="A46" s="1">
        <v>6902</v>
      </c>
      <c r="B46" s="1" t="s">
        <v>43</v>
      </c>
      <c r="C46" s="3">
        <f t="shared" si="4"/>
        <v>0</v>
      </c>
      <c r="D46" s="2">
        <f t="shared" si="4"/>
        <v>0</v>
      </c>
      <c r="E46" s="2">
        <f t="shared" si="5"/>
        <v>0</v>
      </c>
      <c r="F46" s="9">
        <v>0</v>
      </c>
      <c r="G46" s="1">
        <v>0</v>
      </c>
      <c r="H46" s="9">
        <v>0</v>
      </c>
      <c r="I46" s="1">
        <v>0</v>
      </c>
      <c r="J46" s="9">
        <v>0</v>
      </c>
      <c r="K46" s="1">
        <v>0</v>
      </c>
      <c r="L46" s="9">
        <v>0</v>
      </c>
      <c r="M46" s="1">
        <v>0</v>
      </c>
      <c r="N46" s="9">
        <v>0</v>
      </c>
      <c r="O46" s="1">
        <v>0</v>
      </c>
      <c r="P46" s="9">
        <v>0</v>
      </c>
      <c r="Q46" s="1">
        <v>0</v>
      </c>
      <c r="R46" s="9">
        <v>0</v>
      </c>
      <c r="S46" s="1">
        <v>0</v>
      </c>
      <c r="T46" s="9">
        <v>0</v>
      </c>
      <c r="U46" s="1">
        <v>0</v>
      </c>
      <c r="V46" s="9">
        <v>0</v>
      </c>
      <c r="W46" s="1">
        <v>0</v>
      </c>
      <c r="X46" s="9">
        <v>0</v>
      </c>
      <c r="Y46" s="1">
        <v>0</v>
      </c>
      <c r="Z46" s="9">
        <v>0</v>
      </c>
      <c r="AA46" s="1">
        <v>0</v>
      </c>
      <c r="AB46" s="9">
        <v>0</v>
      </c>
      <c r="AC46" s="1">
        <v>0</v>
      </c>
    </row>
    <row r="47" spans="1:29">
      <c r="A47" s="1">
        <v>7320</v>
      </c>
      <c r="B47" s="1" t="s">
        <v>44</v>
      </c>
      <c r="C47" s="3">
        <f t="shared" si="4"/>
        <v>0</v>
      </c>
      <c r="D47" s="2">
        <f t="shared" si="4"/>
        <v>0</v>
      </c>
      <c r="E47" s="2">
        <f t="shared" si="5"/>
        <v>0</v>
      </c>
      <c r="F47" s="9">
        <v>0</v>
      </c>
      <c r="G47" s="1">
        <v>0</v>
      </c>
      <c r="H47" s="9">
        <v>0</v>
      </c>
      <c r="I47" s="1">
        <v>0</v>
      </c>
      <c r="J47" s="9">
        <v>0</v>
      </c>
      <c r="K47" s="1">
        <v>0</v>
      </c>
      <c r="L47" s="9">
        <v>0</v>
      </c>
      <c r="M47" s="1">
        <v>0</v>
      </c>
      <c r="N47" s="9">
        <v>0</v>
      </c>
      <c r="O47" s="1">
        <v>0</v>
      </c>
      <c r="P47" s="9">
        <v>0</v>
      </c>
      <c r="Q47" s="1">
        <v>0</v>
      </c>
      <c r="R47" s="9">
        <v>0</v>
      </c>
      <c r="S47" s="1">
        <v>0</v>
      </c>
      <c r="T47" s="9">
        <v>0</v>
      </c>
      <c r="U47" s="1">
        <v>0</v>
      </c>
      <c r="V47" s="9">
        <v>0</v>
      </c>
      <c r="W47" s="1">
        <v>0</v>
      </c>
      <c r="X47" s="9">
        <v>0</v>
      </c>
      <c r="Y47" s="1">
        <v>0</v>
      </c>
      <c r="Z47" s="9">
        <v>0</v>
      </c>
      <c r="AA47" s="1">
        <v>0</v>
      </c>
      <c r="AB47" s="9">
        <v>0</v>
      </c>
      <c r="AC47" s="1">
        <v>0</v>
      </c>
    </row>
    <row r="48" spans="1:29">
      <c r="A48" s="1">
        <v>7420</v>
      </c>
      <c r="B48" s="1" t="s">
        <v>45</v>
      </c>
      <c r="C48" s="3">
        <f t="shared" si="4"/>
        <v>0</v>
      </c>
      <c r="D48" s="2">
        <f t="shared" si="4"/>
        <v>0</v>
      </c>
      <c r="E48" s="2">
        <f t="shared" si="5"/>
        <v>0</v>
      </c>
      <c r="F48" s="9">
        <v>0</v>
      </c>
      <c r="G48" s="1">
        <v>0</v>
      </c>
      <c r="H48" s="9">
        <v>0</v>
      </c>
      <c r="I48" s="1">
        <v>0</v>
      </c>
      <c r="J48" s="9">
        <v>0</v>
      </c>
      <c r="K48" s="1">
        <v>0</v>
      </c>
      <c r="L48" s="9">
        <v>0</v>
      </c>
      <c r="M48" s="1">
        <v>0</v>
      </c>
      <c r="N48" s="9">
        <v>0</v>
      </c>
      <c r="O48" s="1">
        <v>0</v>
      </c>
      <c r="P48" s="9">
        <v>0</v>
      </c>
      <c r="Q48" s="1">
        <v>0</v>
      </c>
      <c r="R48" s="9">
        <v>0</v>
      </c>
      <c r="S48" s="1">
        <v>0</v>
      </c>
      <c r="T48" s="9">
        <v>0</v>
      </c>
      <c r="U48" s="1">
        <v>0</v>
      </c>
      <c r="V48" s="9">
        <v>0</v>
      </c>
      <c r="W48" s="1">
        <v>0</v>
      </c>
      <c r="X48" s="9">
        <v>0</v>
      </c>
      <c r="Y48" s="1">
        <v>0</v>
      </c>
      <c r="Z48" s="9">
        <v>0</v>
      </c>
      <c r="AA48" s="1">
        <v>0</v>
      </c>
      <c r="AB48" s="9">
        <v>0</v>
      </c>
      <c r="AC48" s="1">
        <v>0</v>
      </c>
    </row>
    <row r="49" spans="1:29">
      <c r="A49" s="1">
        <v>7500</v>
      </c>
      <c r="B49" s="1" t="s">
        <v>46</v>
      </c>
      <c r="C49" s="3">
        <f t="shared" si="4"/>
        <v>0</v>
      </c>
      <c r="D49" s="2">
        <f t="shared" si="4"/>
        <v>0</v>
      </c>
      <c r="E49" s="2">
        <f t="shared" si="5"/>
        <v>0</v>
      </c>
      <c r="F49" s="9">
        <v>0</v>
      </c>
      <c r="G49" s="1">
        <v>0</v>
      </c>
      <c r="H49" s="9">
        <v>0</v>
      </c>
      <c r="I49" s="1">
        <v>0</v>
      </c>
      <c r="J49" s="9">
        <v>0</v>
      </c>
      <c r="K49" s="1">
        <v>0</v>
      </c>
      <c r="L49" s="9">
        <v>0</v>
      </c>
      <c r="M49" s="1">
        <v>0</v>
      </c>
      <c r="N49" s="9">
        <v>0</v>
      </c>
      <c r="O49" s="1">
        <v>0</v>
      </c>
      <c r="P49" s="9">
        <v>0</v>
      </c>
      <c r="Q49" s="1">
        <v>0</v>
      </c>
      <c r="R49" s="9">
        <v>0</v>
      </c>
      <c r="S49" s="1">
        <v>0</v>
      </c>
      <c r="T49" s="9">
        <v>0</v>
      </c>
      <c r="U49" s="1">
        <v>0</v>
      </c>
      <c r="V49" s="9">
        <v>0</v>
      </c>
      <c r="W49" s="1">
        <v>0</v>
      </c>
      <c r="X49" s="9">
        <v>0</v>
      </c>
      <c r="Y49" s="1">
        <v>0</v>
      </c>
      <c r="Z49" s="9">
        <v>0</v>
      </c>
      <c r="AA49" s="1">
        <v>0</v>
      </c>
      <c r="AB49" s="9">
        <v>0</v>
      </c>
      <c r="AC49" s="1">
        <v>0</v>
      </c>
    </row>
    <row r="50" spans="1:29">
      <c r="A50" s="1">
        <v>7720</v>
      </c>
      <c r="B50" s="1" t="s">
        <v>47</v>
      </c>
      <c r="C50" s="3">
        <f t="shared" si="4"/>
        <v>8000</v>
      </c>
      <c r="D50" s="2">
        <f t="shared" si="4"/>
        <v>0</v>
      </c>
      <c r="E50" s="2">
        <f t="shared" si="5"/>
        <v>8000</v>
      </c>
      <c r="F50" s="9">
        <v>0</v>
      </c>
      <c r="G50" s="1">
        <v>0</v>
      </c>
      <c r="H50" s="9">
        <v>0</v>
      </c>
      <c r="I50" s="1">
        <v>0</v>
      </c>
      <c r="J50" s="9">
        <v>0</v>
      </c>
      <c r="K50" s="1">
        <v>0</v>
      </c>
      <c r="L50" s="9">
        <v>0</v>
      </c>
      <c r="M50" s="1">
        <v>0</v>
      </c>
      <c r="N50" s="9">
        <v>0</v>
      </c>
      <c r="O50" s="1">
        <v>0</v>
      </c>
      <c r="P50" s="9">
        <v>4000</v>
      </c>
      <c r="Q50" s="1">
        <v>0</v>
      </c>
      <c r="R50" s="9">
        <v>0</v>
      </c>
      <c r="S50" s="1">
        <v>0</v>
      </c>
      <c r="T50" s="9">
        <v>0</v>
      </c>
      <c r="U50" s="1">
        <v>0</v>
      </c>
      <c r="V50" s="9">
        <v>0</v>
      </c>
      <c r="W50" s="1">
        <v>0</v>
      </c>
      <c r="X50" s="9">
        <v>0</v>
      </c>
      <c r="Y50" s="1">
        <v>0</v>
      </c>
      <c r="Z50" s="9">
        <v>4000</v>
      </c>
      <c r="AA50" s="1">
        <v>0</v>
      </c>
      <c r="AB50" s="9">
        <v>0</v>
      </c>
      <c r="AC50" s="1">
        <v>0</v>
      </c>
    </row>
    <row r="51" spans="1:29">
      <c r="A51" s="1">
        <v>7770</v>
      </c>
      <c r="B51" s="1" t="s">
        <v>48</v>
      </c>
      <c r="C51" s="3">
        <f t="shared" si="4"/>
        <v>0</v>
      </c>
      <c r="D51" s="2">
        <f t="shared" si="4"/>
        <v>0</v>
      </c>
      <c r="E51" s="2">
        <f t="shared" si="5"/>
        <v>0</v>
      </c>
      <c r="F51" s="9">
        <v>0</v>
      </c>
      <c r="G51" s="1">
        <v>0</v>
      </c>
      <c r="H51" s="9">
        <v>0</v>
      </c>
      <c r="I51" s="1">
        <v>0</v>
      </c>
      <c r="J51" s="9">
        <v>0</v>
      </c>
      <c r="K51" s="1">
        <v>0</v>
      </c>
      <c r="L51" s="9">
        <v>0</v>
      </c>
      <c r="M51" s="1">
        <v>0</v>
      </c>
      <c r="N51" s="9">
        <v>0</v>
      </c>
      <c r="O51" s="1">
        <v>0</v>
      </c>
      <c r="P51" s="9">
        <v>0</v>
      </c>
      <c r="Q51" s="1">
        <v>0</v>
      </c>
      <c r="R51" s="9">
        <v>0</v>
      </c>
      <c r="S51" s="1">
        <v>0</v>
      </c>
      <c r="T51" s="9">
        <v>0</v>
      </c>
      <c r="U51" s="1">
        <v>0</v>
      </c>
      <c r="V51" s="9">
        <v>0</v>
      </c>
      <c r="W51" s="1">
        <v>0</v>
      </c>
      <c r="X51" s="9">
        <v>0</v>
      </c>
      <c r="Y51" s="1">
        <v>0</v>
      </c>
      <c r="Z51" s="9">
        <v>0</v>
      </c>
      <c r="AA51" s="1">
        <v>0</v>
      </c>
      <c r="AB51" s="9">
        <v>0</v>
      </c>
      <c r="AC51" s="1">
        <v>0</v>
      </c>
    </row>
    <row r="52" spans="1:29">
      <c r="A52" s="1">
        <v>7771</v>
      </c>
      <c r="B52" s="1" t="s">
        <v>49</v>
      </c>
      <c r="C52" s="3">
        <f t="shared" si="4"/>
        <v>0</v>
      </c>
      <c r="D52" s="2">
        <f t="shared" si="4"/>
        <v>0</v>
      </c>
      <c r="E52" s="2">
        <f t="shared" si="5"/>
        <v>0</v>
      </c>
      <c r="F52" s="9">
        <v>0</v>
      </c>
      <c r="G52" s="1">
        <v>0</v>
      </c>
      <c r="H52" s="9">
        <v>0</v>
      </c>
      <c r="I52" s="1">
        <v>0</v>
      </c>
      <c r="J52" s="9">
        <v>0</v>
      </c>
      <c r="K52" s="1">
        <v>0</v>
      </c>
      <c r="L52" s="9">
        <v>0</v>
      </c>
      <c r="M52" s="1">
        <v>0</v>
      </c>
      <c r="N52" s="9">
        <v>0</v>
      </c>
      <c r="O52" s="1">
        <v>0</v>
      </c>
      <c r="P52" s="9">
        <v>0</v>
      </c>
      <c r="Q52" s="1">
        <v>0</v>
      </c>
      <c r="R52" s="9">
        <v>0</v>
      </c>
      <c r="S52" s="1">
        <v>0</v>
      </c>
      <c r="T52" s="9">
        <v>0</v>
      </c>
      <c r="U52" s="1">
        <v>0</v>
      </c>
      <c r="V52" s="9">
        <v>0</v>
      </c>
      <c r="W52" s="1">
        <v>0</v>
      </c>
      <c r="X52" s="9">
        <v>0</v>
      </c>
      <c r="Y52" s="1">
        <v>0</v>
      </c>
      <c r="Z52" s="9">
        <v>0</v>
      </c>
      <c r="AA52" s="1">
        <v>0</v>
      </c>
      <c r="AB52" s="9">
        <v>0</v>
      </c>
      <c r="AC52" s="1">
        <v>0</v>
      </c>
    </row>
    <row r="53" spans="1:29">
      <c r="A53" s="1">
        <v>7790</v>
      </c>
      <c r="B53" s="1" t="s">
        <v>50</v>
      </c>
      <c r="C53" s="3">
        <f t="shared" si="4"/>
        <v>0</v>
      </c>
      <c r="D53" s="2">
        <f t="shared" si="4"/>
        <v>0</v>
      </c>
      <c r="E53" s="2">
        <f t="shared" si="5"/>
        <v>0</v>
      </c>
      <c r="F53" s="9">
        <v>0</v>
      </c>
      <c r="G53" s="1">
        <v>0</v>
      </c>
      <c r="H53" s="9">
        <v>0</v>
      </c>
      <c r="I53" s="1">
        <v>0</v>
      </c>
      <c r="J53" s="9">
        <v>0</v>
      </c>
      <c r="K53" s="1">
        <v>0</v>
      </c>
      <c r="L53" s="9">
        <v>0</v>
      </c>
      <c r="M53" s="1">
        <v>0</v>
      </c>
      <c r="N53" s="9">
        <v>0</v>
      </c>
      <c r="O53" s="1">
        <v>0</v>
      </c>
      <c r="P53" s="9">
        <v>0</v>
      </c>
      <c r="Q53" s="1">
        <v>0</v>
      </c>
      <c r="R53" s="9">
        <v>0</v>
      </c>
      <c r="S53" s="1">
        <v>0</v>
      </c>
      <c r="T53" s="9">
        <v>0</v>
      </c>
      <c r="U53" s="1">
        <v>0</v>
      </c>
      <c r="V53" s="9">
        <v>0</v>
      </c>
      <c r="W53" s="1">
        <v>0</v>
      </c>
      <c r="X53" s="9">
        <v>0</v>
      </c>
      <c r="Y53" s="1">
        <v>0</v>
      </c>
      <c r="Z53" s="9">
        <v>0</v>
      </c>
      <c r="AA53" s="1">
        <v>0</v>
      </c>
      <c r="AB53" s="9">
        <v>0</v>
      </c>
      <c r="AC53" s="1">
        <v>0</v>
      </c>
    </row>
    <row r="54" spans="1:29">
      <c r="A54" s="1">
        <v>7793</v>
      </c>
      <c r="B54" s="1" t="s">
        <v>51</v>
      </c>
      <c r="C54" s="3">
        <f t="shared" si="4"/>
        <v>0</v>
      </c>
      <c r="D54" s="2">
        <f t="shared" si="4"/>
        <v>0</v>
      </c>
      <c r="E54" s="2">
        <f t="shared" si="5"/>
        <v>0</v>
      </c>
      <c r="F54" s="9">
        <v>0</v>
      </c>
      <c r="G54" s="1">
        <v>0</v>
      </c>
      <c r="H54" s="9">
        <v>0</v>
      </c>
      <c r="I54" s="1">
        <v>0</v>
      </c>
      <c r="J54" s="9">
        <v>0</v>
      </c>
      <c r="K54" s="1">
        <v>0</v>
      </c>
      <c r="L54" s="9">
        <v>0</v>
      </c>
      <c r="M54" s="1">
        <v>0</v>
      </c>
      <c r="N54" s="9">
        <v>0</v>
      </c>
      <c r="O54" s="1">
        <v>0</v>
      </c>
      <c r="P54" s="9">
        <v>0</v>
      </c>
      <c r="Q54" s="1">
        <v>0</v>
      </c>
      <c r="R54" s="9">
        <v>0</v>
      </c>
      <c r="S54" s="1">
        <v>0</v>
      </c>
      <c r="T54" s="9">
        <v>0</v>
      </c>
      <c r="U54" s="1">
        <v>0</v>
      </c>
      <c r="V54" s="9">
        <v>0</v>
      </c>
      <c r="W54" s="1">
        <v>0</v>
      </c>
      <c r="X54" s="9">
        <v>0</v>
      </c>
      <c r="Y54" s="1">
        <v>0</v>
      </c>
      <c r="Z54" s="9">
        <v>0</v>
      </c>
      <c r="AA54" s="1">
        <v>0</v>
      </c>
      <c r="AB54" s="9">
        <v>0</v>
      </c>
      <c r="AC54" s="1">
        <v>0</v>
      </c>
    </row>
    <row r="55" spans="1:29">
      <c r="A55" s="1">
        <v>8050</v>
      </c>
      <c r="B55" s="1" t="s">
        <v>52</v>
      </c>
      <c r="C55" s="3">
        <f t="shared" si="4"/>
        <v>0</v>
      </c>
      <c r="D55" s="2">
        <f t="shared" si="4"/>
        <v>0</v>
      </c>
      <c r="E55" s="2">
        <f t="shared" si="5"/>
        <v>0</v>
      </c>
      <c r="F55" s="9">
        <v>0</v>
      </c>
      <c r="G55" s="1">
        <v>0</v>
      </c>
      <c r="H55" s="9">
        <v>0</v>
      </c>
      <c r="I55" s="1">
        <v>0</v>
      </c>
      <c r="J55" s="9">
        <v>0</v>
      </c>
      <c r="K55" s="1">
        <v>0</v>
      </c>
      <c r="L55" s="9">
        <v>0</v>
      </c>
      <c r="M55" s="1">
        <v>0</v>
      </c>
      <c r="N55" s="9">
        <v>0</v>
      </c>
      <c r="O55" s="1">
        <v>0</v>
      </c>
      <c r="P55" s="9">
        <v>0</v>
      </c>
      <c r="Q55" s="1">
        <v>0</v>
      </c>
      <c r="R55" s="9">
        <v>0</v>
      </c>
      <c r="S55" s="1">
        <v>0</v>
      </c>
      <c r="T55" s="9">
        <v>0</v>
      </c>
      <c r="U55" s="1">
        <v>0</v>
      </c>
      <c r="V55" s="9">
        <v>0</v>
      </c>
      <c r="W55" s="1">
        <v>0</v>
      </c>
      <c r="X55" s="9">
        <v>0</v>
      </c>
      <c r="Y55" s="1">
        <v>0</v>
      </c>
      <c r="Z55" s="9">
        <v>0</v>
      </c>
      <c r="AA55" s="1">
        <v>0</v>
      </c>
      <c r="AB55" s="9">
        <v>0</v>
      </c>
      <c r="AC55" s="1">
        <v>0</v>
      </c>
    </row>
    <row r="56" spans="1:29">
      <c r="A56" s="1">
        <v>8150</v>
      </c>
      <c r="B56" s="1" t="s">
        <v>53</v>
      </c>
      <c r="C56" s="3">
        <f t="shared" si="4"/>
        <v>0</v>
      </c>
      <c r="D56" s="2">
        <f t="shared" si="4"/>
        <v>0</v>
      </c>
      <c r="E56" s="2">
        <f t="shared" si="5"/>
        <v>0</v>
      </c>
      <c r="F56" s="9">
        <v>0</v>
      </c>
      <c r="G56" s="1">
        <v>0</v>
      </c>
      <c r="H56" s="9">
        <v>0</v>
      </c>
      <c r="I56" s="1">
        <v>0</v>
      </c>
      <c r="J56" s="9">
        <v>0</v>
      </c>
      <c r="K56" s="1">
        <v>0</v>
      </c>
      <c r="L56" s="9">
        <v>0</v>
      </c>
      <c r="M56" s="1">
        <v>0</v>
      </c>
      <c r="N56" s="9">
        <v>0</v>
      </c>
      <c r="O56" s="1">
        <v>0</v>
      </c>
      <c r="P56" s="9">
        <v>0</v>
      </c>
      <c r="Q56" s="1">
        <v>0</v>
      </c>
      <c r="R56" s="9">
        <v>0</v>
      </c>
      <c r="S56" s="1">
        <v>0</v>
      </c>
      <c r="T56" s="9">
        <v>0</v>
      </c>
      <c r="U56" s="1">
        <v>0</v>
      </c>
      <c r="V56" s="9">
        <v>0</v>
      </c>
      <c r="W56" s="1">
        <v>0</v>
      </c>
      <c r="X56" s="9">
        <v>0</v>
      </c>
      <c r="Y56" s="1">
        <v>0</v>
      </c>
      <c r="Z56" s="9">
        <v>0</v>
      </c>
      <c r="AA56" s="1">
        <v>0</v>
      </c>
      <c r="AB56" s="9">
        <v>0</v>
      </c>
      <c r="AC56" s="1">
        <v>0</v>
      </c>
    </row>
    <row r="57" spans="1:29">
      <c r="A57" s="1">
        <v>8960</v>
      </c>
      <c r="B57" s="1" t="s">
        <v>54</v>
      </c>
      <c r="C57" s="3">
        <f t="shared" si="4"/>
        <v>0</v>
      </c>
      <c r="D57" s="2">
        <f t="shared" si="4"/>
        <v>0</v>
      </c>
      <c r="E57" s="2">
        <f t="shared" si="5"/>
        <v>0</v>
      </c>
      <c r="F57" s="9">
        <v>0</v>
      </c>
      <c r="G57" s="1">
        <v>0</v>
      </c>
      <c r="H57" s="9">
        <v>0</v>
      </c>
      <c r="I57" s="1">
        <v>0</v>
      </c>
      <c r="J57" s="9">
        <v>0</v>
      </c>
      <c r="K57" s="1">
        <v>0</v>
      </c>
      <c r="L57" s="9">
        <v>0</v>
      </c>
      <c r="M57" s="1">
        <v>0</v>
      </c>
      <c r="N57" s="9">
        <v>0</v>
      </c>
      <c r="O57" s="1">
        <v>0</v>
      </c>
      <c r="P57" s="9">
        <v>0</v>
      </c>
      <c r="Q57" s="1">
        <v>0</v>
      </c>
      <c r="R57" s="9">
        <v>0</v>
      </c>
      <c r="S57" s="1">
        <v>0</v>
      </c>
      <c r="T57" s="9">
        <v>0</v>
      </c>
      <c r="U57" s="1">
        <v>0</v>
      </c>
      <c r="V57" s="9">
        <v>0</v>
      </c>
      <c r="W57" s="1">
        <v>0</v>
      </c>
      <c r="X57" s="9">
        <v>0</v>
      </c>
      <c r="Y57" s="1">
        <v>0</v>
      </c>
      <c r="Z57" s="9">
        <v>0</v>
      </c>
      <c r="AA57" s="1">
        <v>0</v>
      </c>
      <c r="AB57" s="9">
        <v>0</v>
      </c>
      <c r="AC57" s="1">
        <v>0</v>
      </c>
    </row>
    <row r="58" spans="1:29">
      <c r="A58" s="1">
        <v>8990</v>
      </c>
      <c r="B58" s="1" t="s">
        <v>55</v>
      </c>
      <c r="C58" s="3">
        <f t="shared" si="4"/>
        <v>0</v>
      </c>
      <c r="D58" s="2">
        <f t="shared" si="4"/>
        <v>0</v>
      </c>
      <c r="E58" s="2">
        <f t="shared" si="5"/>
        <v>0</v>
      </c>
      <c r="F58" s="9">
        <v>0</v>
      </c>
      <c r="G58" s="1">
        <v>0</v>
      </c>
      <c r="H58" s="9">
        <v>0</v>
      </c>
      <c r="I58" s="1">
        <v>0</v>
      </c>
      <c r="J58" s="9">
        <v>0</v>
      </c>
      <c r="K58" s="1">
        <v>0</v>
      </c>
      <c r="L58" s="9">
        <v>0</v>
      </c>
      <c r="M58" s="1">
        <v>0</v>
      </c>
      <c r="N58" s="9">
        <v>0</v>
      </c>
      <c r="O58" s="1">
        <v>0</v>
      </c>
      <c r="P58" s="9">
        <v>0</v>
      </c>
      <c r="Q58" s="1">
        <v>0</v>
      </c>
      <c r="R58" s="9">
        <v>0</v>
      </c>
      <c r="S58" s="1">
        <v>0</v>
      </c>
      <c r="T58" s="9">
        <v>0</v>
      </c>
      <c r="U58" s="1">
        <v>0</v>
      </c>
      <c r="V58" s="9">
        <v>0</v>
      </c>
      <c r="W58" s="1">
        <v>0</v>
      </c>
      <c r="X58" s="9">
        <v>0</v>
      </c>
      <c r="Y58" s="1">
        <v>0</v>
      </c>
      <c r="Z58" s="9">
        <v>0</v>
      </c>
      <c r="AA58" s="1">
        <v>0</v>
      </c>
      <c r="AB58" s="9">
        <v>0</v>
      </c>
      <c r="AC58" s="1">
        <v>0</v>
      </c>
    </row>
    <row r="59" spans="1:29" s="6" customFormat="1">
      <c r="A59" s="4" t="s">
        <v>56</v>
      </c>
      <c r="B59" s="4"/>
      <c r="C59" s="5">
        <f>SUM(C18:C58)</f>
        <v>92384</v>
      </c>
      <c r="D59" s="5">
        <f>SUM(D18:D58)</f>
        <v>0</v>
      </c>
      <c r="E59" s="5">
        <f t="shared" si="5"/>
        <v>92384</v>
      </c>
      <c r="F59" s="8">
        <f>SUM(F18:F58)</f>
        <v>0</v>
      </c>
      <c r="G59" s="4">
        <f t="shared" ref="G59:AC59" si="6">SUM(G18:G58)</f>
        <v>0</v>
      </c>
      <c r="H59" s="8">
        <f t="shared" si="6"/>
        <v>9000</v>
      </c>
      <c r="I59" s="4">
        <f t="shared" si="6"/>
        <v>0</v>
      </c>
      <c r="J59" s="8">
        <f t="shared" si="6"/>
        <v>2000</v>
      </c>
      <c r="K59" s="4">
        <f t="shared" si="6"/>
        <v>0</v>
      </c>
      <c r="L59" s="8">
        <f t="shared" si="6"/>
        <v>20000</v>
      </c>
      <c r="M59" s="4">
        <f t="shared" si="6"/>
        <v>0</v>
      </c>
      <c r="N59" s="8">
        <f t="shared" si="6"/>
        <v>10000</v>
      </c>
      <c r="O59" s="4">
        <f t="shared" si="6"/>
        <v>0</v>
      </c>
      <c r="P59" s="8">
        <f t="shared" si="6"/>
        <v>18000</v>
      </c>
      <c r="Q59" s="4">
        <f t="shared" si="6"/>
        <v>0</v>
      </c>
      <c r="R59" s="8">
        <f t="shared" si="6"/>
        <v>1691.9999999999998</v>
      </c>
      <c r="S59" s="4">
        <f t="shared" si="6"/>
        <v>0</v>
      </c>
      <c r="T59" s="8">
        <f t="shared" si="6"/>
        <v>10000</v>
      </c>
      <c r="U59" s="4">
        <f t="shared" si="6"/>
        <v>0</v>
      </c>
      <c r="V59" s="8">
        <f t="shared" si="6"/>
        <v>2000</v>
      </c>
      <c r="W59" s="4">
        <f t="shared" si="6"/>
        <v>0</v>
      </c>
      <c r="X59" s="8">
        <f t="shared" si="6"/>
        <v>12000</v>
      </c>
      <c r="Y59" s="4">
        <f t="shared" si="6"/>
        <v>0</v>
      </c>
      <c r="Z59" s="8">
        <f t="shared" si="6"/>
        <v>7692</v>
      </c>
      <c r="AA59" s="4">
        <f t="shared" si="6"/>
        <v>0</v>
      </c>
      <c r="AB59" s="8">
        <f t="shared" si="6"/>
        <v>0</v>
      </c>
      <c r="AC59" s="4">
        <f t="shared" si="6"/>
        <v>0</v>
      </c>
    </row>
    <row r="60" spans="1:29" s="31" customForma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</row>
    <row r="61" spans="1:29" s="6" customFormat="1">
      <c r="A61" s="4" t="s">
        <v>57</v>
      </c>
      <c r="B61" s="4"/>
      <c r="C61" s="5">
        <f t="shared" ref="C61" si="7">C15-C59</f>
        <v>-2184</v>
      </c>
      <c r="D61" s="5">
        <f>D15-D59</f>
        <v>0</v>
      </c>
      <c r="E61" s="7">
        <f>E15-E59</f>
        <v>-2184</v>
      </c>
      <c r="F61" s="8">
        <f>F15-F59</f>
        <v>0</v>
      </c>
      <c r="G61" s="4">
        <f>G15-G59</f>
        <v>0</v>
      </c>
      <c r="H61" s="8">
        <f t="shared" ref="H61:AC61" si="8">H15-H59</f>
        <v>31000</v>
      </c>
      <c r="I61" s="4">
        <f t="shared" si="8"/>
        <v>0</v>
      </c>
      <c r="J61" s="8">
        <f t="shared" si="8"/>
        <v>-2000</v>
      </c>
      <c r="K61" s="4">
        <f t="shared" si="8"/>
        <v>0</v>
      </c>
      <c r="L61" s="8">
        <f t="shared" si="8"/>
        <v>-12000</v>
      </c>
      <c r="M61" s="4">
        <f t="shared" si="8"/>
        <v>0</v>
      </c>
      <c r="N61" s="8">
        <f t="shared" si="8"/>
        <v>-6000</v>
      </c>
      <c r="O61" s="4">
        <f t="shared" si="8"/>
        <v>0</v>
      </c>
      <c r="P61" s="8">
        <f t="shared" si="8"/>
        <v>-16800</v>
      </c>
      <c r="Q61" s="4">
        <f t="shared" si="8"/>
        <v>0</v>
      </c>
      <c r="R61" s="8">
        <f t="shared" si="8"/>
        <v>-1691.9999999999998</v>
      </c>
      <c r="S61" s="4">
        <f t="shared" si="8"/>
        <v>0</v>
      </c>
      <c r="T61" s="8">
        <f t="shared" si="8"/>
        <v>-10000</v>
      </c>
      <c r="U61" s="4">
        <f t="shared" si="8"/>
        <v>0</v>
      </c>
      <c r="V61" s="8">
        <f t="shared" si="8"/>
        <v>8000</v>
      </c>
      <c r="W61" s="4">
        <f t="shared" si="8"/>
        <v>0</v>
      </c>
      <c r="X61" s="8">
        <f t="shared" si="8"/>
        <v>-12000</v>
      </c>
      <c r="Y61" s="4">
        <f t="shared" si="8"/>
        <v>0</v>
      </c>
      <c r="Z61" s="8">
        <f t="shared" si="8"/>
        <v>-692</v>
      </c>
      <c r="AA61" s="4">
        <f t="shared" si="8"/>
        <v>0</v>
      </c>
      <c r="AB61" s="8">
        <f t="shared" si="8"/>
        <v>20000</v>
      </c>
      <c r="AC61" s="4">
        <f t="shared" si="8"/>
        <v>0</v>
      </c>
    </row>
  </sheetData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1"/>
  <sheetViews>
    <sheetView topLeftCell="A34" workbookViewId="0">
      <pane xSplit="5" topLeftCell="F1" activePane="topRight" state="frozen"/>
      <selection activeCell="E38" sqref="E38"/>
      <selection pane="topRight" activeCell="T9" sqref="T9"/>
    </sheetView>
  </sheetViews>
  <sheetFormatPr baseColWidth="10" defaultRowHeight="15" x14ac:dyDescent="0"/>
  <cols>
    <col min="2" max="2" width="46" bestFit="1" customWidth="1"/>
    <col min="3" max="3" width="12.5" bestFit="1" customWidth="1"/>
    <col min="4" max="4" width="13.5" bestFit="1" customWidth="1"/>
    <col min="6" max="6" width="13.6640625" bestFit="1" customWidth="1"/>
    <col min="7" max="7" width="14.6640625" bestFit="1" customWidth="1"/>
    <col min="8" max="8" width="14.5" bestFit="1" customWidth="1"/>
    <col min="9" max="9" width="15.5" bestFit="1" customWidth="1"/>
    <col min="10" max="10" width="12.5" bestFit="1" customWidth="1"/>
    <col min="11" max="11" width="13.5" bestFit="1" customWidth="1"/>
    <col min="12" max="12" width="12.1640625" bestFit="1" customWidth="1"/>
    <col min="13" max="13" width="13.1640625" bestFit="1" customWidth="1"/>
    <col min="19" max="19" width="11.83203125" bestFit="1" customWidth="1"/>
    <col min="20" max="20" width="14" bestFit="1" customWidth="1"/>
    <col min="21" max="21" width="15" bestFit="1" customWidth="1"/>
    <col min="22" max="22" width="17.33203125" bestFit="1" customWidth="1"/>
    <col min="23" max="23" width="18.33203125" bestFit="1" customWidth="1"/>
    <col min="24" max="24" width="14.83203125" bestFit="1" customWidth="1"/>
    <col min="25" max="25" width="15.83203125" bestFit="1" customWidth="1"/>
    <col min="26" max="26" width="16.83203125" bestFit="1" customWidth="1"/>
    <col min="27" max="27" width="17.83203125" bestFit="1" customWidth="1"/>
    <col min="28" max="28" width="16.6640625" bestFit="1" customWidth="1"/>
    <col min="29" max="29" width="17.6640625" bestFit="1" customWidth="1"/>
  </cols>
  <sheetData>
    <row r="1" spans="1:29" s="6" customFormat="1">
      <c r="A1" s="6" t="s">
        <v>0</v>
      </c>
    </row>
    <row r="2" spans="1:29" s="6" customFormat="1">
      <c r="A2" s="4" t="s">
        <v>1</v>
      </c>
      <c r="B2" s="4" t="s">
        <v>2</v>
      </c>
      <c r="C2" s="5" t="s">
        <v>58</v>
      </c>
      <c r="D2" s="5" t="s">
        <v>59</v>
      </c>
      <c r="E2" s="5" t="s">
        <v>60</v>
      </c>
      <c r="F2" s="8" t="s">
        <v>61</v>
      </c>
      <c r="G2" s="4" t="s">
        <v>62</v>
      </c>
      <c r="H2" s="8" t="s">
        <v>63</v>
      </c>
      <c r="I2" s="4" t="s">
        <v>64</v>
      </c>
      <c r="J2" s="8" t="s">
        <v>65</v>
      </c>
      <c r="K2" s="4" t="s">
        <v>66</v>
      </c>
      <c r="L2" s="8" t="s">
        <v>67</v>
      </c>
      <c r="M2" s="4" t="s">
        <v>68</v>
      </c>
      <c r="N2" s="8" t="s">
        <v>69</v>
      </c>
      <c r="O2" s="4" t="s">
        <v>70</v>
      </c>
      <c r="P2" s="8" t="s">
        <v>71</v>
      </c>
      <c r="Q2" s="4" t="s">
        <v>72</v>
      </c>
      <c r="R2" s="8" t="s">
        <v>73</v>
      </c>
      <c r="S2" s="4" t="s">
        <v>74</v>
      </c>
      <c r="T2" s="8" t="s">
        <v>75</v>
      </c>
      <c r="U2" s="4" t="s">
        <v>76</v>
      </c>
      <c r="V2" s="8" t="s">
        <v>77</v>
      </c>
      <c r="W2" s="4" t="s">
        <v>78</v>
      </c>
      <c r="X2" s="8" t="s">
        <v>79</v>
      </c>
      <c r="Y2" s="4" t="s">
        <v>80</v>
      </c>
      <c r="Z2" s="8" t="s">
        <v>81</v>
      </c>
      <c r="AA2" s="4" t="s">
        <v>82</v>
      </c>
      <c r="AB2" s="8" t="s">
        <v>83</v>
      </c>
      <c r="AC2" s="4" t="s">
        <v>84</v>
      </c>
    </row>
    <row r="3" spans="1:29">
      <c r="A3" s="1">
        <v>3000</v>
      </c>
      <c r="B3" s="1" t="s">
        <v>3</v>
      </c>
      <c r="C3" s="3">
        <f>F3+H3+J3+L3+N3+P3+R3+T3+V3+X3+Z3+AB3</f>
        <v>0</v>
      </c>
      <c r="D3" s="2">
        <f>G3+I3+K3+M3+O3+Q3+S3+U3+W3+Y3+AA3+AC3</f>
        <v>0</v>
      </c>
      <c r="E3" s="3">
        <f>C3-D3</f>
        <v>0</v>
      </c>
      <c r="F3" s="9">
        <v>0</v>
      </c>
      <c r="G3" s="1">
        <v>0</v>
      </c>
      <c r="H3" s="9">
        <v>0</v>
      </c>
      <c r="I3" s="1">
        <v>0</v>
      </c>
      <c r="J3" s="9">
        <v>0</v>
      </c>
      <c r="K3" s="1">
        <v>0</v>
      </c>
      <c r="L3" s="9">
        <v>0</v>
      </c>
      <c r="M3" s="1">
        <v>0</v>
      </c>
      <c r="N3" s="9">
        <v>0</v>
      </c>
      <c r="O3" s="1">
        <v>0</v>
      </c>
      <c r="P3" s="9">
        <v>0</v>
      </c>
      <c r="Q3" s="1">
        <v>0</v>
      </c>
      <c r="R3" s="9">
        <v>0</v>
      </c>
      <c r="S3" s="1">
        <v>0</v>
      </c>
      <c r="T3" s="9">
        <v>0</v>
      </c>
      <c r="U3" s="1">
        <v>0</v>
      </c>
      <c r="V3" s="9">
        <v>0</v>
      </c>
      <c r="W3" s="1">
        <v>0</v>
      </c>
      <c r="X3" s="9">
        <v>0</v>
      </c>
      <c r="Y3" s="1">
        <v>0</v>
      </c>
      <c r="Z3" s="9">
        <v>0</v>
      </c>
      <c r="AA3" s="1">
        <v>0</v>
      </c>
      <c r="AB3" s="9">
        <v>0</v>
      </c>
      <c r="AC3" s="1">
        <v>0</v>
      </c>
    </row>
    <row r="4" spans="1:29">
      <c r="A4" s="1">
        <v>3001</v>
      </c>
      <c r="B4" s="1" t="s">
        <v>4</v>
      </c>
      <c r="C4" s="3">
        <f t="shared" ref="C4:D14" si="0">F4+H4+J4+L4+N4+P4+R4+T4+V4+X4+Z4+AB4</f>
        <v>0</v>
      </c>
      <c r="D4" s="2">
        <f t="shared" si="0"/>
        <v>0</v>
      </c>
      <c r="E4" s="3">
        <f t="shared" ref="E4:E15" si="1">C4-D4</f>
        <v>0</v>
      </c>
      <c r="F4" s="9">
        <v>0</v>
      </c>
      <c r="G4" s="1">
        <v>0</v>
      </c>
      <c r="H4" s="9">
        <v>0</v>
      </c>
      <c r="I4" s="1">
        <v>0</v>
      </c>
      <c r="J4" s="9">
        <v>0</v>
      </c>
      <c r="K4" s="1">
        <v>0</v>
      </c>
      <c r="L4" s="9">
        <v>0</v>
      </c>
      <c r="M4" s="1">
        <v>0</v>
      </c>
      <c r="N4" s="9">
        <v>0</v>
      </c>
      <c r="O4" s="1">
        <v>0</v>
      </c>
      <c r="P4" s="9">
        <v>0</v>
      </c>
      <c r="Q4" s="1">
        <v>0</v>
      </c>
      <c r="R4" s="9">
        <v>0</v>
      </c>
      <c r="S4" s="1">
        <v>0</v>
      </c>
      <c r="T4" s="9">
        <v>0</v>
      </c>
      <c r="U4" s="1">
        <v>0</v>
      </c>
      <c r="V4" s="9">
        <v>0</v>
      </c>
      <c r="W4" s="1">
        <v>0</v>
      </c>
      <c r="X4" s="9">
        <v>0</v>
      </c>
      <c r="Y4" s="1">
        <v>0</v>
      </c>
      <c r="Z4" s="9">
        <v>0</v>
      </c>
      <c r="AA4" s="1">
        <v>0</v>
      </c>
      <c r="AB4" s="9">
        <v>0</v>
      </c>
      <c r="AC4" s="1">
        <v>0</v>
      </c>
    </row>
    <row r="5" spans="1:29">
      <c r="A5" s="1">
        <v>3100</v>
      </c>
      <c r="B5" s="1" t="s">
        <v>5</v>
      </c>
      <c r="C5" s="3">
        <f t="shared" si="0"/>
        <v>0</v>
      </c>
      <c r="D5" s="2">
        <f t="shared" si="0"/>
        <v>0</v>
      </c>
      <c r="E5" s="3">
        <f t="shared" si="1"/>
        <v>0</v>
      </c>
      <c r="F5" s="9">
        <v>0</v>
      </c>
      <c r="G5" s="1">
        <v>0</v>
      </c>
      <c r="H5" s="9">
        <v>0</v>
      </c>
      <c r="I5" s="1">
        <v>0</v>
      </c>
      <c r="J5" s="9">
        <v>0</v>
      </c>
      <c r="K5" s="1">
        <v>0</v>
      </c>
      <c r="L5" s="9">
        <v>0</v>
      </c>
      <c r="M5" s="1">
        <v>0</v>
      </c>
      <c r="N5" s="9">
        <v>0</v>
      </c>
      <c r="O5" s="1">
        <v>0</v>
      </c>
      <c r="P5" s="9">
        <v>0</v>
      </c>
      <c r="Q5" s="1">
        <v>0</v>
      </c>
      <c r="R5" s="9">
        <v>0</v>
      </c>
      <c r="S5" s="1">
        <v>0</v>
      </c>
      <c r="T5" s="9">
        <v>0</v>
      </c>
      <c r="U5" s="1">
        <v>0</v>
      </c>
      <c r="V5" s="9">
        <v>0</v>
      </c>
      <c r="W5" s="1">
        <v>0</v>
      </c>
      <c r="X5" s="9">
        <v>0</v>
      </c>
      <c r="Y5" s="1">
        <v>0</v>
      </c>
      <c r="Z5" s="9">
        <v>0</v>
      </c>
      <c r="AA5" s="1">
        <v>0</v>
      </c>
      <c r="AB5" s="9">
        <v>0</v>
      </c>
      <c r="AC5" s="1">
        <v>0</v>
      </c>
    </row>
    <row r="6" spans="1:29">
      <c r="A6" s="1">
        <v>3110</v>
      </c>
      <c r="B6" s="1" t="s">
        <v>6</v>
      </c>
      <c r="C6" s="3">
        <f t="shared" si="0"/>
        <v>70000</v>
      </c>
      <c r="D6" s="2">
        <f t="shared" si="0"/>
        <v>0</v>
      </c>
      <c r="E6" s="3">
        <f t="shared" si="1"/>
        <v>70000</v>
      </c>
      <c r="F6" s="9">
        <v>30000</v>
      </c>
      <c r="G6" s="1">
        <v>0</v>
      </c>
      <c r="H6" s="9">
        <v>0</v>
      </c>
      <c r="I6" s="1">
        <v>0</v>
      </c>
      <c r="J6" s="9">
        <v>20000</v>
      </c>
      <c r="K6" s="1">
        <v>0</v>
      </c>
      <c r="L6" s="9">
        <v>20000</v>
      </c>
      <c r="M6" s="1">
        <v>0</v>
      </c>
      <c r="N6" s="9">
        <v>0</v>
      </c>
      <c r="O6" s="1">
        <v>0</v>
      </c>
      <c r="P6" s="9">
        <v>0</v>
      </c>
      <c r="Q6" s="1">
        <v>0</v>
      </c>
      <c r="R6" s="9">
        <v>0</v>
      </c>
      <c r="S6" s="1">
        <v>0</v>
      </c>
      <c r="T6" s="9">
        <v>0</v>
      </c>
      <c r="U6" s="1">
        <v>0</v>
      </c>
      <c r="V6" s="9">
        <v>0</v>
      </c>
      <c r="W6" s="1">
        <v>0</v>
      </c>
      <c r="X6" s="9">
        <v>0</v>
      </c>
      <c r="Y6" s="1">
        <v>0</v>
      </c>
      <c r="Z6" s="9">
        <v>0</v>
      </c>
      <c r="AA6" s="1">
        <v>0</v>
      </c>
      <c r="AB6" s="9">
        <v>0</v>
      </c>
      <c r="AC6" s="1">
        <v>0</v>
      </c>
    </row>
    <row r="7" spans="1:29">
      <c r="A7" s="1">
        <v>3120</v>
      </c>
      <c r="B7" s="1" t="s">
        <v>7</v>
      </c>
      <c r="C7" s="3">
        <f t="shared" si="0"/>
        <v>0</v>
      </c>
      <c r="D7" s="2">
        <f t="shared" si="0"/>
        <v>0</v>
      </c>
      <c r="E7" s="3">
        <f t="shared" si="1"/>
        <v>0</v>
      </c>
      <c r="F7" s="9">
        <v>0</v>
      </c>
      <c r="G7" s="1">
        <v>0</v>
      </c>
      <c r="H7" s="9">
        <v>0</v>
      </c>
      <c r="I7" s="1">
        <v>0</v>
      </c>
      <c r="J7" s="9">
        <v>0</v>
      </c>
      <c r="K7" s="1">
        <v>0</v>
      </c>
      <c r="L7" s="9">
        <v>0</v>
      </c>
      <c r="M7" s="1">
        <v>0</v>
      </c>
      <c r="N7" s="9">
        <v>0</v>
      </c>
      <c r="O7" s="1">
        <v>0</v>
      </c>
      <c r="P7" s="9">
        <v>0</v>
      </c>
      <c r="Q7" s="1">
        <v>0</v>
      </c>
      <c r="R7" s="9">
        <v>0</v>
      </c>
      <c r="S7" s="1">
        <v>0</v>
      </c>
      <c r="T7" s="9">
        <v>0</v>
      </c>
      <c r="U7" s="1">
        <v>0</v>
      </c>
      <c r="V7" s="9">
        <v>0</v>
      </c>
      <c r="W7" s="1">
        <v>0</v>
      </c>
      <c r="X7" s="9">
        <v>0</v>
      </c>
      <c r="Y7" s="1">
        <v>0</v>
      </c>
      <c r="Z7" s="9">
        <v>0</v>
      </c>
      <c r="AA7" s="1">
        <v>0</v>
      </c>
      <c r="AB7" s="9">
        <v>0</v>
      </c>
      <c r="AC7" s="1">
        <v>0</v>
      </c>
    </row>
    <row r="8" spans="1:29">
      <c r="A8" s="1">
        <v>3400</v>
      </c>
      <c r="B8" s="1" t="s">
        <v>8</v>
      </c>
      <c r="C8" s="3">
        <f t="shared" si="0"/>
        <v>0</v>
      </c>
      <c r="D8" s="2">
        <f t="shared" si="0"/>
        <v>0</v>
      </c>
      <c r="E8" s="3">
        <f t="shared" si="1"/>
        <v>0</v>
      </c>
      <c r="F8" s="9">
        <v>0</v>
      </c>
      <c r="G8" s="1">
        <v>0</v>
      </c>
      <c r="H8" s="9">
        <v>0</v>
      </c>
      <c r="I8" s="1">
        <v>0</v>
      </c>
      <c r="J8" s="9">
        <v>0</v>
      </c>
      <c r="K8" s="1">
        <v>0</v>
      </c>
      <c r="L8" s="9">
        <v>0</v>
      </c>
      <c r="M8" s="1">
        <v>0</v>
      </c>
      <c r="N8" s="9">
        <v>0</v>
      </c>
      <c r="O8" s="1">
        <v>0</v>
      </c>
      <c r="P8" s="9">
        <v>0</v>
      </c>
      <c r="Q8" s="1">
        <v>0</v>
      </c>
      <c r="R8" s="9">
        <v>0</v>
      </c>
      <c r="S8" s="1">
        <v>0</v>
      </c>
      <c r="T8" s="9">
        <v>0</v>
      </c>
      <c r="U8" s="1">
        <v>0</v>
      </c>
      <c r="V8" s="9">
        <v>0</v>
      </c>
      <c r="W8" s="1">
        <v>0</v>
      </c>
      <c r="X8" s="9">
        <v>0</v>
      </c>
      <c r="Y8" s="1">
        <v>0</v>
      </c>
      <c r="Z8" s="9">
        <v>0</v>
      </c>
      <c r="AA8" s="1">
        <v>0</v>
      </c>
      <c r="AB8" s="9">
        <v>0</v>
      </c>
      <c r="AC8" s="1">
        <v>0</v>
      </c>
    </row>
    <row r="9" spans="1:29">
      <c r="A9" s="1">
        <v>3700</v>
      </c>
      <c r="B9" s="1" t="s">
        <v>9</v>
      </c>
      <c r="C9" s="3">
        <f t="shared" si="0"/>
        <v>60000</v>
      </c>
      <c r="D9" s="2">
        <f t="shared" si="0"/>
        <v>0</v>
      </c>
      <c r="E9" s="3">
        <f t="shared" si="1"/>
        <v>60000</v>
      </c>
      <c r="F9" s="9">
        <f>0+'3700'!C133</f>
        <v>0</v>
      </c>
      <c r="G9" s="1">
        <v>0</v>
      </c>
      <c r="H9" s="9">
        <f>0+'3700'!C134</f>
        <v>20000</v>
      </c>
      <c r="I9" s="1">
        <v>0</v>
      </c>
      <c r="J9" s="9">
        <f>0+'3700'!C135</f>
        <v>20000</v>
      </c>
      <c r="K9" s="1">
        <v>0</v>
      </c>
      <c r="L9" s="9">
        <f>0+'3700'!C136</f>
        <v>20000</v>
      </c>
      <c r="M9" s="1">
        <v>0</v>
      </c>
      <c r="N9" s="9">
        <f>0+'3700'!C137</f>
        <v>0</v>
      </c>
      <c r="O9" s="1">
        <v>0</v>
      </c>
      <c r="P9" s="9">
        <f>0+'3700'!C138</f>
        <v>0</v>
      </c>
      <c r="Q9" s="1">
        <v>0</v>
      </c>
      <c r="R9" s="9">
        <f>0+'3700'!C139</f>
        <v>0</v>
      </c>
      <c r="S9" s="1">
        <v>0</v>
      </c>
      <c r="T9" s="9">
        <f>0+'3700'!C140</f>
        <v>0</v>
      </c>
      <c r="U9" s="1">
        <v>0</v>
      </c>
      <c r="V9" s="9">
        <f>0+'3700'!C141</f>
        <v>0</v>
      </c>
      <c r="W9" s="1">
        <v>0</v>
      </c>
      <c r="X9" s="9">
        <f>0+'3700'!C142</f>
        <v>0</v>
      </c>
      <c r="Y9" s="1">
        <v>0</v>
      </c>
      <c r="Z9" s="9">
        <f>0+'3700'!C143</f>
        <v>0</v>
      </c>
      <c r="AA9" s="1">
        <v>0</v>
      </c>
      <c r="AB9" s="9">
        <f>0+'3700'!C144</f>
        <v>0</v>
      </c>
      <c r="AC9" s="1">
        <v>0</v>
      </c>
    </row>
    <row r="10" spans="1:29">
      <c r="A10" s="1">
        <v>3940</v>
      </c>
      <c r="B10" s="1" t="s">
        <v>10</v>
      </c>
      <c r="C10" s="3">
        <f t="shared" si="0"/>
        <v>0</v>
      </c>
      <c r="D10" s="2">
        <f t="shared" si="0"/>
        <v>0</v>
      </c>
      <c r="E10" s="3">
        <f t="shared" si="1"/>
        <v>0</v>
      </c>
      <c r="F10" s="9">
        <v>0</v>
      </c>
      <c r="G10" s="1">
        <v>0</v>
      </c>
      <c r="H10" s="9">
        <v>0</v>
      </c>
      <c r="I10" s="1">
        <v>0</v>
      </c>
      <c r="J10" s="9">
        <v>0</v>
      </c>
      <c r="K10" s="1">
        <v>0</v>
      </c>
      <c r="L10" s="9">
        <v>0</v>
      </c>
      <c r="M10" s="1">
        <v>0</v>
      </c>
      <c r="N10" s="9">
        <v>0</v>
      </c>
      <c r="O10" s="1">
        <v>0</v>
      </c>
      <c r="P10" s="9">
        <v>0</v>
      </c>
      <c r="Q10" s="1">
        <v>0</v>
      </c>
      <c r="R10" s="9">
        <v>0</v>
      </c>
      <c r="S10" s="1">
        <v>0</v>
      </c>
      <c r="T10" s="9">
        <v>0</v>
      </c>
      <c r="U10" s="1">
        <v>0</v>
      </c>
      <c r="V10" s="9">
        <v>0</v>
      </c>
      <c r="W10" s="1">
        <v>0</v>
      </c>
      <c r="X10" s="9">
        <v>0</v>
      </c>
      <c r="Y10" s="1">
        <v>0</v>
      </c>
      <c r="Z10" s="9">
        <v>0</v>
      </c>
      <c r="AA10" s="1">
        <v>0</v>
      </c>
      <c r="AB10" s="9">
        <v>0</v>
      </c>
      <c r="AC10" s="1">
        <v>0</v>
      </c>
    </row>
    <row r="11" spans="1:29">
      <c r="A11" s="1">
        <v>3960</v>
      </c>
      <c r="B11" s="1" t="s">
        <v>11</v>
      </c>
      <c r="C11" s="3">
        <f t="shared" si="0"/>
        <v>0</v>
      </c>
      <c r="D11" s="2">
        <f t="shared" si="0"/>
        <v>0</v>
      </c>
      <c r="E11" s="3">
        <f t="shared" si="1"/>
        <v>0</v>
      </c>
      <c r="F11" s="9">
        <v>0</v>
      </c>
      <c r="G11" s="1">
        <v>0</v>
      </c>
      <c r="H11" s="9">
        <v>0</v>
      </c>
      <c r="I11" s="1">
        <v>0</v>
      </c>
      <c r="J11" s="9">
        <v>0</v>
      </c>
      <c r="K11" s="1">
        <v>0</v>
      </c>
      <c r="L11" s="9">
        <v>0</v>
      </c>
      <c r="M11" s="1">
        <v>0</v>
      </c>
      <c r="N11" s="9">
        <v>0</v>
      </c>
      <c r="O11" s="1">
        <v>0</v>
      </c>
      <c r="P11" s="9">
        <v>0</v>
      </c>
      <c r="Q11" s="1">
        <v>0</v>
      </c>
      <c r="R11" s="9">
        <v>0</v>
      </c>
      <c r="S11" s="1">
        <v>0</v>
      </c>
      <c r="T11" s="9">
        <v>0</v>
      </c>
      <c r="U11" s="1">
        <v>0</v>
      </c>
      <c r="V11" s="9">
        <v>0</v>
      </c>
      <c r="W11" s="1">
        <v>0</v>
      </c>
      <c r="X11" s="9">
        <v>0</v>
      </c>
      <c r="Y11" s="1">
        <v>0</v>
      </c>
      <c r="Z11" s="9">
        <v>0</v>
      </c>
      <c r="AA11" s="1">
        <v>0</v>
      </c>
      <c r="AB11" s="9">
        <v>0</v>
      </c>
      <c r="AC11" s="1">
        <v>0</v>
      </c>
    </row>
    <row r="12" spans="1:29">
      <c r="A12" s="1">
        <v>3970</v>
      </c>
      <c r="B12" s="1" t="s">
        <v>12</v>
      </c>
      <c r="C12" s="3">
        <f t="shared" si="0"/>
        <v>0</v>
      </c>
      <c r="D12" s="2">
        <f t="shared" si="0"/>
        <v>0</v>
      </c>
      <c r="E12" s="3">
        <f t="shared" si="1"/>
        <v>0</v>
      </c>
      <c r="F12" s="9">
        <v>0</v>
      </c>
      <c r="G12" s="1">
        <v>0</v>
      </c>
      <c r="H12" s="9">
        <v>0</v>
      </c>
      <c r="I12" s="1">
        <v>0</v>
      </c>
      <c r="J12" s="9">
        <v>0</v>
      </c>
      <c r="K12" s="1">
        <v>0</v>
      </c>
      <c r="L12" s="9">
        <v>0</v>
      </c>
      <c r="M12" s="1">
        <v>0</v>
      </c>
      <c r="N12" s="9">
        <v>0</v>
      </c>
      <c r="O12" s="1">
        <v>0</v>
      </c>
      <c r="P12" s="9">
        <v>0</v>
      </c>
      <c r="Q12" s="1">
        <v>0</v>
      </c>
      <c r="R12" s="9">
        <v>0</v>
      </c>
      <c r="S12" s="1">
        <v>0</v>
      </c>
      <c r="T12" s="9">
        <v>0</v>
      </c>
      <c r="U12" s="1">
        <v>0</v>
      </c>
      <c r="V12" s="9">
        <v>0</v>
      </c>
      <c r="W12" s="1">
        <v>0</v>
      </c>
      <c r="X12" s="9">
        <v>0</v>
      </c>
      <c r="Y12" s="1">
        <v>0</v>
      </c>
      <c r="Z12" s="9">
        <v>0</v>
      </c>
      <c r="AA12" s="1">
        <v>0</v>
      </c>
      <c r="AB12" s="9">
        <v>0</v>
      </c>
      <c r="AC12" s="1">
        <v>0</v>
      </c>
    </row>
    <row r="13" spans="1:29">
      <c r="A13" s="1">
        <v>3971</v>
      </c>
      <c r="B13" s="1" t="s">
        <v>13</v>
      </c>
      <c r="C13" s="3">
        <f t="shared" si="0"/>
        <v>30000</v>
      </c>
      <c r="D13" s="2">
        <f t="shared" si="0"/>
        <v>0</v>
      </c>
      <c r="E13" s="3">
        <f t="shared" si="1"/>
        <v>30000</v>
      </c>
      <c r="F13" s="9">
        <v>0</v>
      </c>
      <c r="G13" s="1">
        <v>0</v>
      </c>
      <c r="H13" s="9">
        <v>0</v>
      </c>
      <c r="I13" s="1">
        <v>0</v>
      </c>
      <c r="J13" s="9">
        <v>0</v>
      </c>
      <c r="K13" s="1">
        <v>0</v>
      </c>
      <c r="L13" s="9">
        <v>0</v>
      </c>
      <c r="M13" s="1">
        <v>0</v>
      </c>
      <c r="N13" s="9">
        <v>0</v>
      </c>
      <c r="O13" s="1">
        <v>0</v>
      </c>
      <c r="P13" s="9">
        <v>0</v>
      </c>
      <c r="Q13" s="1">
        <v>0</v>
      </c>
      <c r="R13" s="9">
        <v>0</v>
      </c>
      <c r="S13" s="1">
        <v>0</v>
      </c>
      <c r="T13" s="9">
        <v>0</v>
      </c>
      <c r="U13" s="1">
        <v>0</v>
      </c>
      <c r="V13" s="9">
        <v>30000</v>
      </c>
      <c r="W13" s="1">
        <v>0</v>
      </c>
      <c r="X13" s="9">
        <v>0</v>
      </c>
      <c r="Y13" s="1">
        <v>0</v>
      </c>
      <c r="Z13" s="9">
        <v>0</v>
      </c>
      <c r="AA13" s="1">
        <v>0</v>
      </c>
      <c r="AB13" s="9">
        <v>0</v>
      </c>
      <c r="AC13" s="1">
        <v>0</v>
      </c>
    </row>
    <row r="14" spans="1:29">
      <c r="A14" s="1">
        <v>3999</v>
      </c>
      <c r="B14" s="1" t="s">
        <v>14</v>
      </c>
      <c r="C14" s="3">
        <f t="shared" si="0"/>
        <v>0</v>
      </c>
      <c r="D14" s="2">
        <f t="shared" si="0"/>
        <v>0</v>
      </c>
      <c r="E14" s="3">
        <f t="shared" si="1"/>
        <v>0</v>
      </c>
      <c r="F14" s="9">
        <v>0</v>
      </c>
      <c r="G14" s="1">
        <v>0</v>
      </c>
      <c r="H14" s="9">
        <v>0</v>
      </c>
      <c r="I14" s="1">
        <v>0</v>
      </c>
      <c r="J14" s="9">
        <v>0</v>
      </c>
      <c r="K14" s="1">
        <v>0</v>
      </c>
      <c r="L14" s="9">
        <v>0</v>
      </c>
      <c r="M14" s="1">
        <v>0</v>
      </c>
      <c r="N14" s="9">
        <v>0</v>
      </c>
      <c r="O14" s="1">
        <v>0</v>
      </c>
      <c r="P14" s="9">
        <v>0</v>
      </c>
      <c r="Q14" s="1">
        <v>0</v>
      </c>
      <c r="R14" s="9">
        <v>0</v>
      </c>
      <c r="S14" s="1">
        <v>0</v>
      </c>
      <c r="T14" s="9">
        <v>0</v>
      </c>
      <c r="U14" s="1">
        <v>0</v>
      </c>
      <c r="V14" s="9">
        <v>0</v>
      </c>
      <c r="W14" s="1">
        <v>0</v>
      </c>
      <c r="X14" s="9">
        <v>0</v>
      </c>
      <c r="Y14" s="1">
        <v>0</v>
      </c>
      <c r="Z14" s="9">
        <v>0</v>
      </c>
      <c r="AA14" s="1">
        <v>0</v>
      </c>
      <c r="AB14" s="9">
        <v>0</v>
      </c>
      <c r="AC14" s="1">
        <v>0</v>
      </c>
    </row>
    <row r="15" spans="1:29" s="6" customFormat="1">
      <c r="A15" s="4" t="s">
        <v>15</v>
      </c>
      <c r="B15" s="4"/>
      <c r="C15" s="7">
        <f t="shared" ref="C15" si="2">SUM(C3:C14)</f>
        <v>160000</v>
      </c>
      <c r="D15" s="5">
        <f>SUM(D3:D14)</f>
        <v>0</v>
      </c>
      <c r="E15" s="7">
        <f t="shared" si="1"/>
        <v>160000</v>
      </c>
      <c r="F15" s="8">
        <f>SUM(F3:F14)</f>
        <v>30000</v>
      </c>
      <c r="G15" s="4">
        <f>SUM(G3:G14)</f>
        <v>0</v>
      </c>
      <c r="H15" s="8">
        <f t="shared" ref="H15:AC15" si="3">SUM(H3:H14)</f>
        <v>20000</v>
      </c>
      <c r="I15" s="4">
        <f t="shared" si="3"/>
        <v>0</v>
      </c>
      <c r="J15" s="8">
        <f t="shared" si="3"/>
        <v>40000</v>
      </c>
      <c r="K15" s="4">
        <f t="shared" si="3"/>
        <v>0</v>
      </c>
      <c r="L15" s="8">
        <f t="shared" si="3"/>
        <v>40000</v>
      </c>
      <c r="M15" s="4">
        <f t="shared" si="3"/>
        <v>0</v>
      </c>
      <c r="N15" s="8">
        <f t="shared" si="3"/>
        <v>0</v>
      </c>
      <c r="O15" s="4">
        <f t="shared" si="3"/>
        <v>0</v>
      </c>
      <c r="P15" s="8">
        <f t="shared" si="3"/>
        <v>0</v>
      </c>
      <c r="Q15" s="4">
        <f t="shared" si="3"/>
        <v>0</v>
      </c>
      <c r="R15" s="8">
        <f t="shared" si="3"/>
        <v>0</v>
      </c>
      <c r="S15" s="4">
        <f t="shared" si="3"/>
        <v>0</v>
      </c>
      <c r="T15" s="8">
        <f t="shared" si="3"/>
        <v>0</v>
      </c>
      <c r="U15" s="4">
        <f t="shared" si="3"/>
        <v>0</v>
      </c>
      <c r="V15" s="8">
        <f t="shared" si="3"/>
        <v>30000</v>
      </c>
      <c r="W15" s="4">
        <f t="shared" si="3"/>
        <v>0</v>
      </c>
      <c r="X15" s="8">
        <f t="shared" si="3"/>
        <v>0</v>
      </c>
      <c r="Y15" s="4">
        <f t="shared" si="3"/>
        <v>0</v>
      </c>
      <c r="Z15" s="8">
        <f t="shared" si="3"/>
        <v>0</v>
      </c>
      <c r="AA15" s="4">
        <f t="shared" si="3"/>
        <v>0</v>
      </c>
      <c r="AB15" s="8">
        <f t="shared" si="3"/>
        <v>0</v>
      </c>
      <c r="AC15" s="4">
        <f t="shared" si="3"/>
        <v>0</v>
      </c>
    </row>
    <row r="16" spans="1:29" s="31" customForma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</row>
    <row r="17" spans="1:29" s="6" customFormat="1">
      <c r="A17" s="4" t="s">
        <v>16</v>
      </c>
      <c r="B17" s="4"/>
      <c r="C17" s="5" t="s">
        <v>58</v>
      </c>
      <c r="D17" s="5" t="s">
        <v>59</v>
      </c>
      <c r="E17" s="5" t="s">
        <v>60</v>
      </c>
      <c r="F17" s="8" t="s">
        <v>61</v>
      </c>
      <c r="G17" s="4" t="s">
        <v>62</v>
      </c>
      <c r="H17" s="8" t="s">
        <v>63</v>
      </c>
      <c r="I17" s="4" t="s">
        <v>64</v>
      </c>
      <c r="J17" s="8" t="s">
        <v>65</v>
      </c>
      <c r="K17" s="4" t="s">
        <v>66</v>
      </c>
      <c r="L17" s="8" t="s">
        <v>67</v>
      </c>
      <c r="M17" s="4" t="s">
        <v>68</v>
      </c>
      <c r="N17" s="8" t="s">
        <v>69</v>
      </c>
      <c r="O17" s="4" t="s">
        <v>70</v>
      </c>
      <c r="P17" s="8" t="s">
        <v>71</v>
      </c>
      <c r="Q17" s="4" t="s">
        <v>72</v>
      </c>
      <c r="R17" s="8" t="s">
        <v>73</v>
      </c>
      <c r="S17" s="4" t="s">
        <v>74</v>
      </c>
      <c r="T17" s="8" t="s">
        <v>75</v>
      </c>
      <c r="U17" s="4" t="s">
        <v>76</v>
      </c>
      <c r="V17" s="8" t="s">
        <v>77</v>
      </c>
      <c r="W17" s="4" t="s">
        <v>78</v>
      </c>
      <c r="X17" s="8" t="s">
        <v>79</v>
      </c>
      <c r="Y17" s="4" t="s">
        <v>80</v>
      </c>
      <c r="Z17" s="8" t="s">
        <v>81</v>
      </c>
      <c r="AA17" s="4" t="s">
        <v>82</v>
      </c>
      <c r="AB17" s="8" t="s">
        <v>83</v>
      </c>
      <c r="AC17" s="4" t="s">
        <v>84</v>
      </c>
    </row>
    <row r="18" spans="1:29">
      <c r="A18" s="1">
        <v>4220</v>
      </c>
      <c r="B18" s="1" t="s">
        <v>17</v>
      </c>
      <c r="C18" s="3">
        <f t="shared" ref="C18:D58" si="4">F18+H18+J18+L18+N18+P18+R18+T18+V18+X18+Z18+AB18</f>
        <v>0</v>
      </c>
      <c r="D18" s="2">
        <f t="shared" si="4"/>
        <v>0</v>
      </c>
      <c r="E18" s="2">
        <f>C18-D18</f>
        <v>0</v>
      </c>
      <c r="F18" s="9">
        <v>0</v>
      </c>
      <c r="G18" s="1">
        <v>0</v>
      </c>
      <c r="H18" s="9">
        <v>0</v>
      </c>
      <c r="I18" s="1">
        <v>0</v>
      </c>
      <c r="J18" s="9">
        <v>0</v>
      </c>
      <c r="K18" s="1">
        <v>0</v>
      </c>
      <c r="L18" s="9">
        <v>0</v>
      </c>
      <c r="M18" s="1">
        <v>0</v>
      </c>
      <c r="N18" s="9">
        <v>0</v>
      </c>
      <c r="O18" s="1">
        <v>0</v>
      </c>
      <c r="P18" s="9">
        <v>0</v>
      </c>
      <c r="Q18" s="1">
        <v>0</v>
      </c>
      <c r="R18" s="9">
        <v>0</v>
      </c>
      <c r="S18" s="1">
        <v>0</v>
      </c>
      <c r="T18" s="9">
        <v>0</v>
      </c>
      <c r="U18" s="1">
        <v>0</v>
      </c>
      <c r="V18" s="9">
        <v>0</v>
      </c>
      <c r="W18" s="1">
        <v>0</v>
      </c>
      <c r="X18" s="9">
        <v>0</v>
      </c>
      <c r="Y18" s="1">
        <v>0</v>
      </c>
      <c r="Z18" s="9">
        <v>0</v>
      </c>
      <c r="AA18" s="1">
        <v>0</v>
      </c>
      <c r="AB18" s="9">
        <v>0</v>
      </c>
      <c r="AC18" s="1">
        <v>0</v>
      </c>
    </row>
    <row r="19" spans="1:29">
      <c r="A19" s="1">
        <v>4300</v>
      </c>
      <c r="B19" s="1" t="s">
        <v>18</v>
      </c>
      <c r="C19" s="3">
        <f t="shared" si="4"/>
        <v>0</v>
      </c>
      <c r="D19" s="2">
        <f t="shared" si="4"/>
        <v>0</v>
      </c>
      <c r="E19" s="2">
        <f t="shared" ref="E19:E59" si="5">C19-D19</f>
        <v>0</v>
      </c>
      <c r="F19" s="9">
        <v>0</v>
      </c>
      <c r="G19" s="1">
        <v>0</v>
      </c>
      <c r="H19" s="9">
        <v>0</v>
      </c>
      <c r="I19" s="1">
        <v>0</v>
      </c>
      <c r="J19" s="9">
        <v>0</v>
      </c>
      <c r="K19" s="1">
        <v>0</v>
      </c>
      <c r="L19" s="9">
        <v>0</v>
      </c>
      <c r="M19" s="1">
        <v>0</v>
      </c>
      <c r="N19" s="9">
        <v>0</v>
      </c>
      <c r="O19" s="1">
        <v>0</v>
      </c>
      <c r="P19" s="9">
        <v>0</v>
      </c>
      <c r="Q19" s="1">
        <v>0</v>
      </c>
      <c r="R19" s="9">
        <v>0</v>
      </c>
      <c r="S19" s="1">
        <v>0</v>
      </c>
      <c r="T19" s="9">
        <v>0</v>
      </c>
      <c r="U19" s="1">
        <v>0</v>
      </c>
      <c r="V19" s="9">
        <v>0</v>
      </c>
      <c r="W19" s="1">
        <v>0</v>
      </c>
      <c r="X19" s="9">
        <v>0</v>
      </c>
      <c r="Y19" s="1">
        <v>0</v>
      </c>
      <c r="Z19" s="9">
        <v>0</v>
      </c>
      <c r="AA19" s="1">
        <v>0</v>
      </c>
      <c r="AB19" s="9">
        <v>0</v>
      </c>
      <c r="AC19" s="1">
        <v>0</v>
      </c>
    </row>
    <row r="20" spans="1:29">
      <c r="A20" s="1">
        <v>4400</v>
      </c>
      <c r="B20" s="1" t="s">
        <v>19</v>
      </c>
      <c r="C20" s="3">
        <f t="shared" si="4"/>
        <v>27944</v>
      </c>
      <c r="D20" s="2">
        <f t="shared" si="4"/>
        <v>0</v>
      </c>
      <c r="E20" s="2">
        <f t="shared" si="5"/>
        <v>27944</v>
      </c>
      <c r="F20" s="9">
        <v>0</v>
      </c>
      <c r="G20" s="1">
        <v>0</v>
      </c>
      <c r="H20" s="9">
        <v>0</v>
      </c>
      <c r="I20" s="1">
        <v>0</v>
      </c>
      <c r="J20" s="9">
        <v>27944</v>
      </c>
      <c r="K20" s="1">
        <v>0</v>
      </c>
      <c r="L20" s="9">
        <v>0</v>
      </c>
      <c r="M20" s="1">
        <v>0</v>
      </c>
      <c r="N20" s="9">
        <v>0</v>
      </c>
      <c r="O20" s="1">
        <v>0</v>
      </c>
      <c r="P20" s="9">
        <v>0</v>
      </c>
      <c r="Q20" s="1">
        <v>0</v>
      </c>
      <c r="R20" s="9">
        <v>0</v>
      </c>
      <c r="S20" s="1">
        <v>0</v>
      </c>
      <c r="T20" s="9">
        <v>0</v>
      </c>
      <c r="U20" s="1">
        <v>0</v>
      </c>
      <c r="V20" s="9">
        <v>0</v>
      </c>
      <c r="W20" s="1">
        <v>0</v>
      </c>
      <c r="X20" s="9">
        <v>0</v>
      </c>
      <c r="Y20" s="1">
        <v>0</v>
      </c>
      <c r="Z20" s="9">
        <v>0</v>
      </c>
      <c r="AA20" s="1">
        <v>0</v>
      </c>
      <c r="AB20" s="9">
        <v>0</v>
      </c>
      <c r="AC20" s="1">
        <v>0</v>
      </c>
    </row>
    <row r="21" spans="1:29">
      <c r="A21" s="1">
        <v>4610</v>
      </c>
      <c r="B21" s="1" t="s">
        <v>20</v>
      </c>
      <c r="C21" s="3">
        <f t="shared" si="4"/>
        <v>0</v>
      </c>
      <c r="D21" s="2">
        <f t="shared" si="4"/>
        <v>0</v>
      </c>
      <c r="E21" s="2">
        <f t="shared" si="5"/>
        <v>0</v>
      </c>
      <c r="F21" s="9">
        <v>0</v>
      </c>
      <c r="G21" s="1">
        <v>0</v>
      </c>
      <c r="H21" s="9">
        <v>0</v>
      </c>
      <c r="I21" s="1">
        <v>0</v>
      </c>
      <c r="J21" s="9">
        <v>0</v>
      </c>
      <c r="K21" s="1">
        <v>0</v>
      </c>
      <c r="L21" s="9">
        <v>0</v>
      </c>
      <c r="M21" s="1">
        <v>0</v>
      </c>
      <c r="N21" s="9">
        <v>0</v>
      </c>
      <c r="O21" s="1">
        <v>0</v>
      </c>
      <c r="P21" s="9">
        <v>0</v>
      </c>
      <c r="Q21" s="1">
        <v>0</v>
      </c>
      <c r="R21" s="9">
        <v>0</v>
      </c>
      <c r="S21" s="1">
        <v>0</v>
      </c>
      <c r="T21" s="9">
        <v>0</v>
      </c>
      <c r="U21" s="1">
        <v>0</v>
      </c>
      <c r="V21" s="9">
        <v>0</v>
      </c>
      <c r="W21" s="1">
        <v>0</v>
      </c>
      <c r="X21" s="9">
        <v>0</v>
      </c>
      <c r="Y21" s="1">
        <v>0</v>
      </c>
      <c r="Z21" s="9">
        <v>0</v>
      </c>
      <c r="AA21" s="1">
        <v>0</v>
      </c>
      <c r="AB21" s="9">
        <v>0</v>
      </c>
      <c r="AC21" s="1">
        <v>0</v>
      </c>
    </row>
    <row r="22" spans="1:29">
      <c r="A22" s="1">
        <v>4620</v>
      </c>
      <c r="B22" s="1" t="s">
        <v>21</v>
      </c>
      <c r="C22" s="3">
        <f t="shared" si="4"/>
        <v>25000</v>
      </c>
      <c r="D22" s="2">
        <f t="shared" si="4"/>
        <v>0</v>
      </c>
      <c r="E22" s="2">
        <f t="shared" si="5"/>
        <v>25000</v>
      </c>
      <c r="F22" s="9">
        <v>0</v>
      </c>
      <c r="G22" s="1">
        <v>0</v>
      </c>
      <c r="H22" s="9">
        <v>0</v>
      </c>
      <c r="I22" s="1">
        <v>0</v>
      </c>
      <c r="J22" s="9">
        <v>0</v>
      </c>
      <c r="K22" s="1">
        <v>0</v>
      </c>
      <c r="L22" s="9">
        <v>0</v>
      </c>
      <c r="M22" s="1">
        <v>0</v>
      </c>
      <c r="N22" s="9">
        <v>0</v>
      </c>
      <c r="O22" s="1">
        <v>0</v>
      </c>
      <c r="P22" s="9">
        <v>0</v>
      </c>
      <c r="Q22" s="1">
        <v>0</v>
      </c>
      <c r="R22" s="9">
        <v>0</v>
      </c>
      <c r="S22" s="1">
        <v>0</v>
      </c>
      <c r="T22" s="9">
        <v>0</v>
      </c>
      <c r="U22" s="1">
        <v>0</v>
      </c>
      <c r="V22" s="9">
        <v>25000</v>
      </c>
      <c r="W22" s="1">
        <v>0</v>
      </c>
      <c r="X22" s="9">
        <v>0</v>
      </c>
      <c r="Y22" s="1">
        <v>0</v>
      </c>
      <c r="Z22" s="9">
        <v>0</v>
      </c>
      <c r="AA22" s="1">
        <v>0</v>
      </c>
      <c r="AB22" s="9">
        <v>0</v>
      </c>
      <c r="AC22" s="1">
        <v>0</v>
      </c>
    </row>
    <row r="23" spans="1:29">
      <c r="A23" s="1">
        <v>4625</v>
      </c>
      <c r="B23" s="1" t="s">
        <v>22</v>
      </c>
      <c r="C23" s="3">
        <f t="shared" si="4"/>
        <v>0</v>
      </c>
      <c r="D23" s="2">
        <f t="shared" si="4"/>
        <v>0</v>
      </c>
      <c r="E23" s="2">
        <f t="shared" si="5"/>
        <v>0</v>
      </c>
      <c r="F23" s="9">
        <v>0</v>
      </c>
      <c r="G23" s="1">
        <v>0</v>
      </c>
      <c r="H23" s="9">
        <v>0</v>
      </c>
      <c r="I23" s="1">
        <v>0</v>
      </c>
      <c r="J23" s="9">
        <v>0</v>
      </c>
      <c r="K23" s="1">
        <v>0</v>
      </c>
      <c r="L23" s="9">
        <v>0</v>
      </c>
      <c r="M23" s="1">
        <v>0</v>
      </c>
      <c r="N23" s="9">
        <v>0</v>
      </c>
      <c r="O23" s="1">
        <v>0</v>
      </c>
      <c r="P23" s="9">
        <v>0</v>
      </c>
      <c r="Q23" s="1">
        <v>0</v>
      </c>
      <c r="R23" s="9">
        <v>0</v>
      </c>
      <c r="S23" s="1">
        <v>0</v>
      </c>
      <c r="T23" s="9">
        <v>0</v>
      </c>
      <c r="U23" s="1">
        <v>0</v>
      </c>
      <c r="V23" s="9">
        <v>0</v>
      </c>
      <c r="W23" s="1">
        <v>0</v>
      </c>
      <c r="X23" s="9">
        <v>0</v>
      </c>
      <c r="Y23" s="1">
        <v>0</v>
      </c>
      <c r="Z23" s="9">
        <v>0</v>
      </c>
      <c r="AA23" s="1">
        <v>0</v>
      </c>
      <c r="AB23" s="9">
        <v>0</v>
      </c>
      <c r="AC23" s="1">
        <v>0</v>
      </c>
    </row>
    <row r="24" spans="1:29">
      <c r="A24" s="1">
        <v>4640</v>
      </c>
      <c r="B24" s="1" t="s">
        <v>23</v>
      </c>
      <c r="C24" s="3">
        <f t="shared" si="4"/>
        <v>0</v>
      </c>
      <c r="D24" s="2">
        <f t="shared" si="4"/>
        <v>0</v>
      </c>
      <c r="E24" s="2">
        <f t="shared" si="5"/>
        <v>0</v>
      </c>
      <c r="F24" s="9">
        <v>0</v>
      </c>
      <c r="G24" s="1">
        <v>0</v>
      </c>
      <c r="H24" s="9">
        <v>0</v>
      </c>
      <c r="I24" s="1">
        <v>0</v>
      </c>
      <c r="J24" s="9">
        <v>0</v>
      </c>
      <c r="K24" s="1">
        <v>0</v>
      </c>
      <c r="L24" s="9">
        <v>0</v>
      </c>
      <c r="M24" s="1">
        <v>0</v>
      </c>
      <c r="N24" s="9">
        <v>0</v>
      </c>
      <c r="O24" s="1">
        <v>0</v>
      </c>
      <c r="P24" s="9">
        <v>0</v>
      </c>
      <c r="Q24" s="1">
        <v>0</v>
      </c>
      <c r="R24" s="9">
        <v>0</v>
      </c>
      <c r="S24" s="1">
        <v>0</v>
      </c>
      <c r="T24" s="9">
        <v>0</v>
      </c>
      <c r="U24" s="1">
        <v>0</v>
      </c>
      <c r="V24" s="9">
        <v>0</v>
      </c>
      <c r="W24" s="1">
        <v>0</v>
      </c>
      <c r="X24" s="9">
        <v>0</v>
      </c>
      <c r="Y24" s="1">
        <v>0</v>
      </c>
      <c r="Z24" s="9">
        <v>0</v>
      </c>
      <c r="AA24" s="1">
        <v>0</v>
      </c>
      <c r="AB24" s="9">
        <v>0</v>
      </c>
      <c r="AC24" s="1">
        <v>0</v>
      </c>
    </row>
    <row r="25" spans="1:29">
      <c r="A25" s="1">
        <v>5000</v>
      </c>
      <c r="B25" s="1" t="s">
        <v>24</v>
      </c>
      <c r="C25" s="3">
        <f t="shared" si="4"/>
        <v>0</v>
      </c>
      <c r="D25" s="2">
        <f t="shared" si="4"/>
        <v>0</v>
      </c>
      <c r="E25" s="2">
        <f t="shared" si="5"/>
        <v>0</v>
      </c>
      <c r="F25" s="9">
        <v>0</v>
      </c>
      <c r="G25" s="1">
        <v>0</v>
      </c>
      <c r="H25" s="9">
        <v>0</v>
      </c>
      <c r="I25" s="1">
        <v>0</v>
      </c>
      <c r="J25" s="9">
        <v>0</v>
      </c>
      <c r="K25" s="1">
        <v>0</v>
      </c>
      <c r="L25" s="9">
        <v>0</v>
      </c>
      <c r="M25" s="1">
        <v>0</v>
      </c>
      <c r="N25" s="9">
        <v>0</v>
      </c>
      <c r="O25" s="1">
        <v>0</v>
      </c>
      <c r="P25" s="9">
        <v>0</v>
      </c>
      <c r="Q25" s="1">
        <v>0</v>
      </c>
      <c r="R25" s="9">
        <v>0</v>
      </c>
      <c r="S25" s="1">
        <v>0</v>
      </c>
      <c r="T25" s="9">
        <v>0</v>
      </c>
      <c r="U25" s="1">
        <v>0</v>
      </c>
      <c r="V25" s="9">
        <v>0</v>
      </c>
      <c r="W25" s="1">
        <v>0</v>
      </c>
      <c r="X25" s="9">
        <v>0</v>
      </c>
      <c r="Y25" s="1">
        <v>0</v>
      </c>
      <c r="Z25" s="9">
        <v>0</v>
      </c>
      <c r="AA25" s="1">
        <v>0</v>
      </c>
      <c r="AB25" s="9">
        <v>0</v>
      </c>
      <c r="AC25" s="1">
        <v>0</v>
      </c>
    </row>
    <row r="26" spans="1:29">
      <c r="A26" s="1">
        <v>5010</v>
      </c>
      <c r="B26" s="1" t="s">
        <v>25</v>
      </c>
      <c r="C26" s="3">
        <f t="shared" si="4"/>
        <v>0</v>
      </c>
      <c r="D26" s="2">
        <f t="shared" si="4"/>
        <v>0</v>
      </c>
      <c r="E26" s="2">
        <f t="shared" si="5"/>
        <v>0</v>
      </c>
      <c r="F26" s="9">
        <v>0</v>
      </c>
      <c r="G26" s="1">
        <v>0</v>
      </c>
      <c r="H26" s="9">
        <v>0</v>
      </c>
      <c r="I26" s="1">
        <v>0</v>
      </c>
      <c r="J26" s="9">
        <v>0</v>
      </c>
      <c r="K26" s="1">
        <v>0</v>
      </c>
      <c r="L26" s="9">
        <v>0</v>
      </c>
      <c r="M26" s="1">
        <v>0</v>
      </c>
      <c r="N26" s="9">
        <v>0</v>
      </c>
      <c r="O26" s="1">
        <v>0</v>
      </c>
      <c r="P26" s="9">
        <v>0</v>
      </c>
      <c r="Q26" s="1">
        <v>0</v>
      </c>
      <c r="R26" s="9">
        <v>0</v>
      </c>
      <c r="S26" s="1">
        <v>0</v>
      </c>
      <c r="T26" s="9">
        <v>0</v>
      </c>
      <c r="U26" s="1">
        <v>0</v>
      </c>
      <c r="V26" s="9">
        <v>0</v>
      </c>
      <c r="W26" s="1">
        <v>0</v>
      </c>
      <c r="X26" s="9">
        <v>0</v>
      </c>
      <c r="Y26" s="1">
        <v>0</v>
      </c>
      <c r="Z26" s="9">
        <v>0</v>
      </c>
      <c r="AA26" s="1">
        <v>0</v>
      </c>
      <c r="AB26" s="9">
        <v>0</v>
      </c>
      <c r="AC26" s="1">
        <v>0</v>
      </c>
    </row>
    <row r="27" spans="1:29">
      <c r="A27" s="19">
        <v>5180</v>
      </c>
      <c r="B27" s="20" t="s">
        <v>191</v>
      </c>
      <c r="C27" s="21">
        <v>0</v>
      </c>
      <c r="D27" s="22">
        <v>0</v>
      </c>
      <c r="E27" s="22">
        <v>0</v>
      </c>
      <c r="F27" s="23">
        <v>0</v>
      </c>
      <c r="G27" s="20">
        <v>0</v>
      </c>
      <c r="H27" s="23">
        <v>0</v>
      </c>
      <c r="I27" s="20">
        <v>0</v>
      </c>
      <c r="J27" s="23">
        <v>0</v>
      </c>
      <c r="K27" s="20">
        <v>0</v>
      </c>
      <c r="L27" s="23">
        <v>0</v>
      </c>
      <c r="M27" s="20">
        <v>0</v>
      </c>
      <c r="N27" s="23">
        <v>0</v>
      </c>
      <c r="O27" s="20">
        <v>0</v>
      </c>
      <c r="P27" s="23">
        <v>0</v>
      </c>
      <c r="Q27" s="20">
        <v>0</v>
      </c>
      <c r="R27" s="23">
        <v>0</v>
      </c>
      <c r="S27" s="20">
        <v>0</v>
      </c>
      <c r="T27" s="23">
        <v>0</v>
      </c>
      <c r="U27" s="20">
        <v>0</v>
      </c>
      <c r="V27" s="23">
        <v>0</v>
      </c>
      <c r="W27" s="20">
        <v>0</v>
      </c>
      <c r="X27" s="23">
        <v>0</v>
      </c>
      <c r="Y27" s="20">
        <v>0</v>
      </c>
      <c r="Z27" s="23">
        <v>0</v>
      </c>
      <c r="AA27" s="20">
        <v>0</v>
      </c>
      <c r="AB27" s="23">
        <v>0</v>
      </c>
      <c r="AC27" s="20">
        <v>0</v>
      </c>
    </row>
    <row r="28" spans="1:29">
      <c r="A28" s="1">
        <v>5330</v>
      </c>
      <c r="B28" s="1" t="s">
        <v>26</v>
      </c>
      <c r="C28" s="3">
        <f t="shared" si="4"/>
        <v>0</v>
      </c>
      <c r="D28" s="2">
        <f t="shared" si="4"/>
        <v>0</v>
      </c>
      <c r="E28" s="2">
        <f t="shared" si="5"/>
        <v>0</v>
      </c>
      <c r="F28" s="9">
        <v>0</v>
      </c>
      <c r="G28" s="1">
        <v>0</v>
      </c>
      <c r="H28" s="9">
        <v>0</v>
      </c>
      <c r="I28" s="1">
        <v>0</v>
      </c>
      <c r="J28" s="9">
        <v>0</v>
      </c>
      <c r="K28" s="1">
        <v>0</v>
      </c>
      <c r="L28" s="9">
        <v>0</v>
      </c>
      <c r="M28" s="1">
        <v>0</v>
      </c>
      <c r="N28" s="9">
        <v>0</v>
      </c>
      <c r="O28" s="1">
        <v>0</v>
      </c>
      <c r="P28" s="9">
        <v>0</v>
      </c>
      <c r="Q28" s="1">
        <v>0</v>
      </c>
      <c r="R28" s="9">
        <v>0</v>
      </c>
      <c r="S28" s="1">
        <v>0</v>
      </c>
      <c r="T28" s="9">
        <v>0</v>
      </c>
      <c r="U28" s="1">
        <v>0</v>
      </c>
      <c r="V28" s="9">
        <v>0</v>
      </c>
      <c r="W28" s="1">
        <v>0</v>
      </c>
      <c r="X28" s="9">
        <v>0</v>
      </c>
      <c r="Y28" s="1">
        <v>0</v>
      </c>
      <c r="Z28" s="9">
        <v>0</v>
      </c>
      <c r="AA28" s="1">
        <v>0</v>
      </c>
      <c r="AB28" s="9">
        <v>0</v>
      </c>
      <c r="AC28" s="1">
        <v>0</v>
      </c>
    </row>
    <row r="29" spans="1:29">
      <c r="A29" s="19">
        <v>5400</v>
      </c>
      <c r="B29" s="20" t="s">
        <v>196</v>
      </c>
      <c r="C29" s="21">
        <f t="shared" si="4"/>
        <v>0</v>
      </c>
      <c r="D29" s="22">
        <f t="shared" si="4"/>
        <v>0</v>
      </c>
      <c r="E29" s="22">
        <f t="shared" si="5"/>
        <v>0</v>
      </c>
      <c r="F29" s="23">
        <v>0</v>
      </c>
      <c r="G29" s="20">
        <v>0</v>
      </c>
      <c r="H29" s="23">
        <v>0</v>
      </c>
      <c r="I29" s="20">
        <v>0</v>
      </c>
      <c r="J29" s="23">
        <v>0</v>
      </c>
      <c r="K29" s="20">
        <v>0</v>
      </c>
      <c r="L29" s="23">
        <v>0</v>
      </c>
      <c r="M29" s="20">
        <v>0</v>
      </c>
      <c r="N29" s="23">
        <v>0</v>
      </c>
      <c r="O29" s="20">
        <v>0</v>
      </c>
      <c r="P29" s="23">
        <v>0</v>
      </c>
      <c r="Q29" s="20">
        <v>0</v>
      </c>
      <c r="R29" s="23">
        <v>0</v>
      </c>
      <c r="S29" s="20">
        <v>0</v>
      </c>
      <c r="T29" s="23">
        <v>0</v>
      </c>
      <c r="U29" s="20">
        <v>0</v>
      </c>
      <c r="V29" s="23">
        <v>0</v>
      </c>
      <c r="W29" s="20">
        <v>0</v>
      </c>
      <c r="X29" s="23">
        <v>0</v>
      </c>
      <c r="Y29" s="20">
        <v>0</v>
      </c>
      <c r="Z29" s="23">
        <v>0</v>
      </c>
      <c r="AA29" s="20">
        <v>0</v>
      </c>
      <c r="AB29" s="23">
        <v>0</v>
      </c>
      <c r="AC29" s="20">
        <v>0</v>
      </c>
    </row>
    <row r="30" spans="1:29">
      <c r="A30" s="1">
        <v>5990</v>
      </c>
      <c r="B30" s="1" t="s">
        <v>27</v>
      </c>
      <c r="C30" s="3">
        <f t="shared" si="4"/>
        <v>0</v>
      </c>
      <c r="D30" s="2">
        <f t="shared" si="4"/>
        <v>0</v>
      </c>
      <c r="E30" s="2">
        <f t="shared" si="5"/>
        <v>0</v>
      </c>
      <c r="F30" s="9">
        <v>0</v>
      </c>
      <c r="G30" s="1">
        <v>0</v>
      </c>
      <c r="H30" s="9">
        <v>0</v>
      </c>
      <c r="I30" s="1">
        <v>0</v>
      </c>
      <c r="J30" s="9">
        <v>0</v>
      </c>
      <c r="K30" s="1">
        <v>0</v>
      </c>
      <c r="L30" s="9">
        <v>0</v>
      </c>
      <c r="M30" s="1">
        <v>0</v>
      </c>
      <c r="N30" s="9">
        <v>0</v>
      </c>
      <c r="O30" s="1">
        <v>0</v>
      </c>
      <c r="P30" s="9">
        <v>0</v>
      </c>
      <c r="Q30" s="1">
        <v>0</v>
      </c>
      <c r="R30" s="9">
        <v>0</v>
      </c>
      <c r="S30" s="1">
        <v>0</v>
      </c>
      <c r="T30" s="9">
        <v>0</v>
      </c>
      <c r="U30" s="1">
        <v>0</v>
      </c>
      <c r="V30" s="9">
        <v>0</v>
      </c>
      <c r="W30" s="1">
        <v>0</v>
      </c>
      <c r="X30" s="9">
        <v>0</v>
      </c>
      <c r="Y30" s="1">
        <v>0</v>
      </c>
      <c r="Z30" s="9">
        <v>0</v>
      </c>
      <c r="AA30" s="1">
        <v>0</v>
      </c>
      <c r="AB30" s="9">
        <v>0</v>
      </c>
      <c r="AC30" s="1">
        <v>0</v>
      </c>
    </row>
    <row r="31" spans="1:29">
      <c r="A31" s="1">
        <v>6310</v>
      </c>
      <c r="B31" s="1" t="s">
        <v>28</v>
      </c>
      <c r="C31" s="3">
        <f t="shared" si="4"/>
        <v>0</v>
      </c>
      <c r="D31" s="2">
        <f t="shared" si="4"/>
        <v>0</v>
      </c>
      <c r="E31" s="2">
        <f t="shared" si="5"/>
        <v>0</v>
      </c>
      <c r="F31" s="9">
        <v>0</v>
      </c>
      <c r="G31" s="1">
        <v>0</v>
      </c>
      <c r="H31" s="9">
        <v>0</v>
      </c>
      <c r="I31" s="1">
        <v>0</v>
      </c>
      <c r="J31" s="9">
        <v>0</v>
      </c>
      <c r="K31" s="1">
        <v>0</v>
      </c>
      <c r="L31" s="9">
        <v>0</v>
      </c>
      <c r="M31" s="1">
        <v>0</v>
      </c>
      <c r="N31" s="9">
        <v>0</v>
      </c>
      <c r="O31" s="1">
        <v>0</v>
      </c>
      <c r="P31" s="9">
        <v>0</v>
      </c>
      <c r="Q31" s="1">
        <v>0</v>
      </c>
      <c r="R31" s="9">
        <v>0</v>
      </c>
      <c r="S31" s="1">
        <v>0</v>
      </c>
      <c r="T31" s="9">
        <v>0</v>
      </c>
      <c r="U31" s="1">
        <v>0</v>
      </c>
      <c r="V31" s="9">
        <v>0</v>
      </c>
      <c r="W31" s="1">
        <v>0</v>
      </c>
      <c r="X31" s="9">
        <v>0</v>
      </c>
      <c r="Y31" s="1">
        <v>0</v>
      </c>
      <c r="Z31" s="9">
        <v>0</v>
      </c>
      <c r="AA31" s="1">
        <v>0</v>
      </c>
      <c r="AB31" s="9">
        <v>0</v>
      </c>
      <c r="AC31" s="1">
        <v>0</v>
      </c>
    </row>
    <row r="32" spans="1:29">
      <c r="A32" s="1">
        <v>6549</v>
      </c>
      <c r="B32" s="1" t="s">
        <v>29</v>
      </c>
      <c r="C32" s="3">
        <f t="shared" si="4"/>
        <v>4000</v>
      </c>
      <c r="D32" s="2">
        <f t="shared" si="4"/>
        <v>0</v>
      </c>
      <c r="E32" s="2">
        <f t="shared" si="5"/>
        <v>4000</v>
      </c>
      <c r="F32" s="9">
        <v>0</v>
      </c>
      <c r="G32" s="1">
        <v>0</v>
      </c>
      <c r="H32" s="9">
        <v>0</v>
      </c>
      <c r="I32" s="1">
        <v>0</v>
      </c>
      <c r="J32" s="9">
        <v>0</v>
      </c>
      <c r="K32" s="1">
        <v>0</v>
      </c>
      <c r="L32" s="9">
        <v>0</v>
      </c>
      <c r="M32" s="1">
        <v>0</v>
      </c>
      <c r="N32" s="9">
        <v>0</v>
      </c>
      <c r="O32" s="1">
        <v>0</v>
      </c>
      <c r="P32" s="9">
        <v>0</v>
      </c>
      <c r="Q32" s="1">
        <v>0</v>
      </c>
      <c r="R32" s="9">
        <v>0</v>
      </c>
      <c r="S32" s="1">
        <v>0</v>
      </c>
      <c r="T32" s="9">
        <v>0</v>
      </c>
      <c r="U32" s="1">
        <v>0</v>
      </c>
      <c r="V32" s="9">
        <v>0</v>
      </c>
      <c r="W32" s="1">
        <v>0</v>
      </c>
      <c r="X32" s="9">
        <v>4000</v>
      </c>
      <c r="Y32" s="1">
        <v>0</v>
      </c>
      <c r="Z32" s="9">
        <v>0</v>
      </c>
      <c r="AA32" s="1">
        <v>0</v>
      </c>
      <c r="AB32" s="9">
        <v>0</v>
      </c>
      <c r="AC32" s="1">
        <v>0</v>
      </c>
    </row>
    <row r="33" spans="1:29">
      <c r="A33" s="1">
        <v>6551</v>
      </c>
      <c r="B33" s="1" t="s">
        <v>30</v>
      </c>
      <c r="C33" s="3">
        <f t="shared" si="4"/>
        <v>4500</v>
      </c>
      <c r="D33" s="2">
        <f t="shared" si="4"/>
        <v>0</v>
      </c>
      <c r="E33" s="2">
        <f t="shared" si="5"/>
        <v>4500</v>
      </c>
      <c r="F33" s="9">
        <v>0</v>
      </c>
      <c r="G33" s="1">
        <v>0</v>
      </c>
      <c r="H33" s="9">
        <v>0</v>
      </c>
      <c r="I33" s="1">
        <v>0</v>
      </c>
      <c r="J33" s="9">
        <v>4500</v>
      </c>
      <c r="K33" s="1">
        <v>0</v>
      </c>
      <c r="L33" s="9">
        <v>0</v>
      </c>
      <c r="M33" s="1">
        <v>0</v>
      </c>
      <c r="N33" s="9">
        <v>0</v>
      </c>
      <c r="O33" s="1">
        <v>0</v>
      </c>
      <c r="P33" s="9">
        <v>0</v>
      </c>
      <c r="Q33" s="1">
        <v>0</v>
      </c>
      <c r="R33" s="9">
        <v>0</v>
      </c>
      <c r="S33" s="1">
        <v>0</v>
      </c>
      <c r="T33" s="9">
        <v>0</v>
      </c>
      <c r="U33" s="1">
        <v>0</v>
      </c>
      <c r="V33" s="9">
        <v>0</v>
      </c>
      <c r="W33" s="1">
        <v>0</v>
      </c>
      <c r="X33" s="9">
        <v>0</v>
      </c>
      <c r="Y33" s="1">
        <v>0</v>
      </c>
      <c r="Z33" s="9">
        <v>0</v>
      </c>
      <c r="AA33" s="1">
        <v>0</v>
      </c>
      <c r="AB33" s="9">
        <v>0</v>
      </c>
      <c r="AC33" s="1">
        <v>0</v>
      </c>
    </row>
    <row r="34" spans="1:29">
      <c r="A34" s="1">
        <v>6553</v>
      </c>
      <c r="B34" s="1" t="s">
        <v>31</v>
      </c>
      <c r="C34" s="3">
        <f t="shared" si="4"/>
        <v>0</v>
      </c>
      <c r="D34" s="2">
        <f t="shared" si="4"/>
        <v>0</v>
      </c>
      <c r="E34" s="2">
        <f t="shared" si="5"/>
        <v>0</v>
      </c>
      <c r="F34" s="9">
        <v>0</v>
      </c>
      <c r="G34" s="1">
        <v>0</v>
      </c>
      <c r="H34" s="9">
        <v>0</v>
      </c>
      <c r="I34" s="1">
        <v>0</v>
      </c>
      <c r="J34" s="9">
        <v>0</v>
      </c>
      <c r="K34" s="1">
        <v>0</v>
      </c>
      <c r="L34" s="9">
        <v>0</v>
      </c>
      <c r="M34" s="1">
        <v>0</v>
      </c>
      <c r="N34" s="9">
        <v>0</v>
      </c>
      <c r="O34" s="1">
        <v>0</v>
      </c>
      <c r="P34" s="9">
        <v>0</v>
      </c>
      <c r="Q34" s="1">
        <v>0</v>
      </c>
      <c r="R34" s="9">
        <v>0</v>
      </c>
      <c r="S34" s="1">
        <v>0</v>
      </c>
      <c r="T34" s="9">
        <v>0</v>
      </c>
      <c r="U34" s="1">
        <v>0</v>
      </c>
      <c r="V34" s="9">
        <v>0</v>
      </c>
      <c r="W34" s="1">
        <v>0</v>
      </c>
      <c r="X34" s="9">
        <v>0</v>
      </c>
      <c r="Y34" s="1">
        <v>0</v>
      </c>
      <c r="Z34" s="9">
        <v>0</v>
      </c>
      <c r="AA34" s="1">
        <v>0</v>
      </c>
      <c r="AB34" s="9">
        <v>0</v>
      </c>
      <c r="AC34" s="1">
        <v>0</v>
      </c>
    </row>
    <row r="35" spans="1:29">
      <c r="A35" s="1">
        <v>6600</v>
      </c>
      <c r="B35" s="1" t="s">
        <v>32</v>
      </c>
      <c r="C35" s="3">
        <f t="shared" si="4"/>
        <v>0</v>
      </c>
      <c r="D35" s="2">
        <f t="shared" si="4"/>
        <v>0</v>
      </c>
      <c r="E35" s="2">
        <f t="shared" si="5"/>
        <v>0</v>
      </c>
      <c r="F35" s="9">
        <v>0</v>
      </c>
      <c r="G35" s="1">
        <v>0</v>
      </c>
      <c r="H35" s="9">
        <v>0</v>
      </c>
      <c r="I35" s="1">
        <v>0</v>
      </c>
      <c r="J35" s="9">
        <v>0</v>
      </c>
      <c r="K35" s="1">
        <v>0</v>
      </c>
      <c r="L35" s="9">
        <v>0</v>
      </c>
      <c r="M35" s="1">
        <v>0</v>
      </c>
      <c r="N35" s="9">
        <v>0</v>
      </c>
      <c r="O35" s="1">
        <v>0</v>
      </c>
      <c r="P35" s="9">
        <v>0</v>
      </c>
      <c r="Q35" s="1">
        <v>0</v>
      </c>
      <c r="R35" s="9">
        <v>0</v>
      </c>
      <c r="S35" s="1">
        <v>0</v>
      </c>
      <c r="T35" s="9">
        <v>0</v>
      </c>
      <c r="U35" s="1">
        <v>0</v>
      </c>
      <c r="V35" s="9">
        <v>0</v>
      </c>
      <c r="W35" s="1">
        <v>0</v>
      </c>
      <c r="X35" s="9">
        <v>0</v>
      </c>
      <c r="Y35" s="1">
        <v>0</v>
      </c>
      <c r="Z35" s="9">
        <v>0</v>
      </c>
      <c r="AA35" s="1">
        <v>0</v>
      </c>
      <c r="AB35" s="9">
        <v>0</v>
      </c>
      <c r="AC35" s="1">
        <v>0</v>
      </c>
    </row>
    <row r="36" spans="1:29">
      <c r="A36" s="1">
        <v>6620</v>
      </c>
      <c r="B36" s="1" t="s">
        <v>33</v>
      </c>
      <c r="C36" s="3">
        <f t="shared" si="4"/>
        <v>0</v>
      </c>
      <c r="D36" s="2">
        <f t="shared" si="4"/>
        <v>0</v>
      </c>
      <c r="E36" s="2">
        <f t="shared" si="5"/>
        <v>0</v>
      </c>
      <c r="F36" s="9">
        <v>0</v>
      </c>
      <c r="G36" s="1">
        <v>0</v>
      </c>
      <c r="H36" s="9">
        <v>0</v>
      </c>
      <c r="I36" s="1">
        <v>0</v>
      </c>
      <c r="J36" s="9">
        <v>0</v>
      </c>
      <c r="K36" s="1">
        <v>0</v>
      </c>
      <c r="L36" s="9">
        <v>0</v>
      </c>
      <c r="M36" s="1">
        <v>0</v>
      </c>
      <c r="N36" s="9">
        <v>0</v>
      </c>
      <c r="O36" s="1">
        <v>0</v>
      </c>
      <c r="P36" s="9">
        <v>0</v>
      </c>
      <c r="Q36" s="1">
        <v>0</v>
      </c>
      <c r="R36" s="9">
        <v>0</v>
      </c>
      <c r="S36" s="1">
        <v>0</v>
      </c>
      <c r="T36" s="9">
        <v>0</v>
      </c>
      <c r="U36" s="1">
        <v>0</v>
      </c>
      <c r="V36" s="9">
        <v>0</v>
      </c>
      <c r="W36" s="1">
        <v>0</v>
      </c>
      <c r="X36" s="9">
        <v>0</v>
      </c>
      <c r="Y36" s="1">
        <v>0</v>
      </c>
      <c r="Z36" s="9">
        <v>0</v>
      </c>
      <c r="AA36" s="1">
        <v>0</v>
      </c>
      <c r="AB36" s="9">
        <v>0</v>
      </c>
      <c r="AC36" s="1">
        <v>0</v>
      </c>
    </row>
    <row r="37" spans="1:29">
      <c r="A37" s="1">
        <v>6652</v>
      </c>
      <c r="B37" s="1" t="s">
        <v>34</v>
      </c>
      <c r="C37" s="3">
        <f t="shared" si="4"/>
        <v>0</v>
      </c>
      <c r="D37" s="2">
        <f t="shared" si="4"/>
        <v>0</v>
      </c>
      <c r="E37" s="2">
        <f t="shared" si="5"/>
        <v>0</v>
      </c>
      <c r="F37" s="9">
        <v>0</v>
      </c>
      <c r="G37" s="1">
        <v>0</v>
      </c>
      <c r="H37" s="9">
        <v>0</v>
      </c>
      <c r="I37" s="1">
        <v>0</v>
      </c>
      <c r="J37" s="9">
        <v>0</v>
      </c>
      <c r="K37" s="1">
        <v>0</v>
      </c>
      <c r="L37" s="9">
        <v>0</v>
      </c>
      <c r="M37" s="1">
        <v>0</v>
      </c>
      <c r="N37" s="9">
        <v>0</v>
      </c>
      <c r="O37" s="1">
        <v>0</v>
      </c>
      <c r="P37" s="9">
        <v>0</v>
      </c>
      <c r="Q37" s="1">
        <v>0</v>
      </c>
      <c r="R37" s="9">
        <v>0</v>
      </c>
      <c r="S37" s="1">
        <v>0</v>
      </c>
      <c r="T37" s="9">
        <v>0</v>
      </c>
      <c r="U37" s="1">
        <v>0</v>
      </c>
      <c r="V37" s="9">
        <v>0</v>
      </c>
      <c r="W37" s="1">
        <v>0</v>
      </c>
      <c r="X37" s="9">
        <v>0</v>
      </c>
      <c r="Y37" s="1">
        <v>0</v>
      </c>
      <c r="Z37" s="9">
        <v>0</v>
      </c>
      <c r="AA37" s="1">
        <v>0</v>
      </c>
      <c r="AB37" s="9">
        <v>0</v>
      </c>
      <c r="AC37" s="1">
        <v>0</v>
      </c>
    </row>
    <row r="38" spans="1:29">
      <c r="A38" s="1">
        <v>6700</v>
      </c>
      <c r="B38" s="1" t="s">
        <v>35</v>
      </c>
      <c r="C38" s="3">
        <f t="shared" si="4"/>
        <v>0</v>
      </c>
      <c r="D38" s="2">
        <f t="shared" si="4"/>
        <v>0</v>
      </c>
      <c r="E38" s="2">
        <f t="shared" si="5"/>
        <v>0</v>
      </c>
      <c r="F38" s="9">
        <v>0</v>
      </c>
      <c r="G38" s="1">
        <v>0</v>
      </c>
      <c r="H38" s="9">
        <v>0</v>
      </c>
      <c r="I38" s="1">
        <v>0</v>
      </c>
      <c r="J38" s="9">
        <v>0</v>
      </c>
      <c r="K38" s="1">
        <v>0</v>
      </c>
      <c r="L38" s="9">
        <v>0</v>
      </c>
      <c r="M38" s="1">
        <v>0</v>
      </c>
      <c r="N38" s="9">
        <v>0</v>
      </c>
      <c r="O38" s="1">
        <v>0</v>
      </c>
      <c r="P38" s="9">
        <v>0</v>
      </c>
      <c r="Q38" s="1">
        <v>0</v>
      </c>
      <c r="R38" s="9">
        <v>0</v>
      </c>
      <c r="S38" s="1">
        <v>0</v>
      </c>
      <c r="T38" s="9">
        <v>0</v>
      </c>
      <c r="U38" s="1">
        <v>0</v>
      </c>
      <c r="V38" s="9">
        <v>0</v>
      </c>
      <c r="W38" s="1">
        <v>0</v>
      </c>
      <c r="X38" s="9">
        <v>0</v>
      </c>
      <c r="Y38" s="1">
        <v>0</v>
      </c>
      <c r="Z38" s="9">
        <v>0</v>
      </c>
      <c r="AA38" s="1">
        <v>0</v>
      </c>
      <c r="AB38" s="9">
        <v>0</v>
      </c>
      <c r="AC38" s="1">
        <v>0</v>
      </c>
    </row>
    <row r="39" spans="1:29">
      <c r="A39" s="1">
        <v>6710</v>
      </c>
      <c r="B39" s="1" t="s">
        <v>36</v>
      </c>
      <c r="C39" s="3">
        <f t="shared" si="4"/>
        <v>5000</v>
      </c>
      <c r="D39" s="2">
        <f t="shared" si="4"/>
        <v>0</v>
      </c>
      <c r="E39" s="2">
        <f t="shared" si="5"/>
        <v>5000</v>
      </c>
      <c r="F39" s="9">
        <v>0</v>
      </c>
      <c r="G39" s="1">
        <v>0</v>
      </c>
      <c r="H39" s="9">
        <v>0</v>
      </c>
      <c r="I39" s="1">
        <v>0</v>
      </c>
      <c r="J39" s="9">
        <v>0</v>
      </c>
      <c r="K39" s="1">
        <v>0</v>
      </c>
      <c r="L39" s="9">
        <v>0</v>
      </c>
      <c r="M39" s="1">
        <v>0</v>
      </c>
      <c r="N39" s="9">
        <v>0</v>
      </c>
      <c r="O39" s="1">
        <v>0</v>
      </c>
      <c r="P39" s="9">
        <v>5000</v>
      </c>
      <c r="Q39" s="1">
        <v>0</v>
      </c>
      <c r="R39" s="9">
        <v>0</v>
      </c>
      <c r="S39" s="1">
        <v>0</v>
      </c>
      <c r="T39" s="9">
        <v>0</v>
      </c>
      <c r="U39" s="1">
        <v>0</v>
      </c>
      <c r="V39" s="9">
        <v>0</v>
      </c>
      <c r="W39" s="1">
        <v>0</v>
      </c>
      <c r="X39" s="9">
        <v>0</v>
      </c>
      <c r="Y39" s="1">
        <v>0</v>
      </c>
      <c r="Z39" s="9">
        <v>0</v>
      </c>
      <c r="AA39" s="1">
        <v>0</v>
      </c>
      <c r="AB39" s="9">
        <v>0</v>
      </c>
      <c r="AC39" s="1">
        <v>0</v>
      </c>
    </row>
    <row r="40" spans="1:29">
      <c r="A40" s="1">
        <v>6800</v>
      </c>
      <c r="B40" s="1" t="s">
        <v>37</v>
      </c>
      <c r="C40" s="3">
        <f t="shared" si="4"/>
        <v>0</v>
      </c>
      <c r="D40" s="2">
        <f t="shared" si="4"/>
        <v>0</v>
      </c>
      <c r="E40" s="2">
        <f t="shared" si="5"/>
        <v>0</v>
      </c>
      <c r="F40" s="9">
        <v>0</v>
      </c>
      <c r="G40" s="1">
        <v>0</v>
      </c>
      <c r="H40" s="9">
        <v>0</v>
      </c>
      <c r="I40" s="1">
        <v>0</v>
      </c>
      <c r="J40" s="9">
        <v>0</v>
      </c>
      <c r="K40" s="1">
        <v>0</v>
      </c>
      <c r="L40" s="9">
        <v>0</v>
      </c>
      <c r="M40" s="1">
        <v>0</v>
      </c>
      <c r="N40" s="9">
        <v>0</v>
      </c>
      <c r="O40" s="1">
        <v>0</v>
      </c>
      <c r="P40" s="9">
        <v>0</v>
      </c>
      <c r="Q40" s="1">
        <v>0</v>
      </c>
      <c r="R40" s="9">
        <v>0</v>
      </c>
      <c r="S40" s="1">
        <v>0</v>
      </c>
      <c r="T40" s="9">
        <v>0</v>
      </c>
      <c r="U40" s="1">
        <v>0</v>
      </c>
      <c r="V40" s="9">
        <v>0</v>
      </c>
      <c r="W40" s="1">
        <v>0</v>
      </c>
      <c r="X40" s="9">
        <v>0</v>
      </c>
      <c r="Y40" s="1">
        <v>0</v>
      </c>
      <c r="Z40" s="9">
        <v>0</v>
      </c>
      <c r="AA40" s="1">
        <v>0</v>
      </c>
      <c r="AB40" s="9">
        <v>0</v>
      </c>
      <c r="AC40" s="1">
        <v>0</v>
      </c>
    </row>
    <row r="41" spans="1:29">
      <c r="A41" s="1">
        <v>6801</v>
      </c>
      <c r="B41" s="1" t="s">
        <v>38</v>
      </c>
      <c r="C41" s="3">
        <f t="shared" si="4"/>
        <v>0</v>
      </c>
      <c r="D41" s="2">
        <f t="shared" si="4"/>
        <v>0</v>
      </c>
      <c r="E41" s="2">
        <f t="shared" si="5"/>
        <v>0</v>
      </c>
      <c r="F41" s="9">
        <v>0</v>
      </c>
      <c r="G41" s="1">
        <v>0</v>
      </c>
      <c r="H41" s="9">
        <v>0</v>
      </c>
      <c r="I41" s="1">
        <v>0</v>
      </c>
      <c r="J41" s="9">
        <v>0</v>
      </c>
      <c r="K41" s="1">
        <v>0</v>
      </c>
      <c r="L41" s="9">
        <v>0</v>
      </c>
      <c r="M41" s="1">
        <v>0</v>
      </c>
      <c r="N41" s="9">
        <v>0</v>
      </c>
      <c r="O41" s="1">
        <v>0</v>
      </c>
      <c r="P41" s="9">
        <v>0</v>
      </c>
      <c r="Q41" s="1">
        <v>0</v>
      </c>
      <c r="R41" s="9">
        <v>0</v>
      </c>
      <c r="S41" s="1">
        <v>0</v>
      </c>
      <c r="T41" s="9">
        <v>0</v>
      </c>
      <c r="U41" s="1">
        <v>0</v>
      </c>
      <c r="V41" s="9">
        <v>0</v>
      </c>
      <c r="W41" s="1">
        <v>0</v>
      </c>
      <c r="X41" s="9">
        <v>0</v>
      </c>
      <c r="Y41" s="1">
        <v>0</v>
      </c>
      <c r="Z41" s="9">
        <v>0</v>
      </c>
      <c r="AA41" s="1">
        <v>0</v>
      </c>
      <c r="AB41" s="9">
        <v>0</v>
      </c>
      <c r="AC41" s="1">
        <v>0</v>
      </c>
    </row>
    <row r="42" spans="1:29">
      <c r="A42" s="1">
        <v>6860</v>
      </c>
      <c r="B42" s="1" t="s">
        <v>39</v>
      </c>
      <c r="C42" s="3">
        <f t="shared" si="4"/>
        <v>5000</v>
      </c>
      <c r="D42" s="2">
        <f t="shared" si="4"/>
        <v>0</v>
      </c>
      <c r="E42" s="2">
        <f t="shared" si="5"/>
        <v>5000</v>
      </c>
      <c r="F42" s="9">
        <v>1500</v>
      </c>
      <c r="G42" s="1">
        <v>0</v>
      </c>
      <c r="H42" s="9">
        <v>500</v>
      </c>
      <c r="I42" s="1">
        <v>0</v>
      </c>
      <c r="J42" s="9">
        <v>500</v>
      </c>
      <c r="K42" s="1">
        <v>0</v>
      </c>
      <c r="L42" s="9">
        <v>500</v>
      </c>
      <c r="M42" s="1">
        <v>0</v>
      </c>
      <c r="N42" s="9">
        <v>500</v>
      </c>
      <c r="O42" s="1">
        <v>0</v>
      </c>
      <c r="P42" s="9">
        <v>0</v>
      </c>
      <c r="Q42" s="1">
        <v>0</v>
      </c>
      <c r="R42" s="9">
        <v>0</v>
      </c>
      <c r="S42" s="1">
        <v>0</v>
      </c>
      <c r="T42" s="9">
        <v>500</v>
      </c>
      <c r="U42" s="1">
        <v>0</v>
      </c>
      <c r="V42" s="9">
        <v>500</v>
      </c>
      <c r="W42" s="1">
        <v>0</v>
      </c>
      <c r="X42" s="9">
        <v>500</v>
      </c>
      <c r="Y42" s="1">
        <v>0</v>
      </c>
      <c r="Z42" s="9">
        <v>0</v>
      </c>
      <c r="AA42" s="1">
        <v>0</v>
      </c>
      <c r="AB42" s="9">
        <v>0</v>
      </c>
      <c r="AC42" s="1">
        <v>0</v>
      </c>
    </row>
    <row r="43" spans="1:29">
      <c r="A43" s="1">
        <v>6861</v>
      </c>
      <c r="B43" s="1" t="s">
        <v>40</v>
      </c>
      <c r="C43" s="3">
        <f t="shared" si="4"/>
        <v>0</v>
      </c>
      <c r="D43" s="2">
        <f t="shared" si="4"/>
        <v>0</v>
      </c>
      <c r="E43" s="2">
        <f t="shared" si="5"/>
        <v>0</v>
      </c>
      <c r="F43" s="9">
        <v>0</v>
      </c>
      <c r="G43" s="1">
        <v>0</v>
      </c>
      <c r="H43" s="9">
        <v>0</v>
      </c>
      <c r="I43" s="1">
        <v>0</v>
      </c>
      <c r="J43" s="9">
        <v>0</v>
      </c>
      <c r="K43" s="1">
        <v>0</v>
      </c>
      <c r="L43" s="9">
        <v>0</v>
      </c>
      <c r="M43" s="1">
        <v>0</v>
      </c>
      <c r="N43" s="9">
        <v>0</v>
      </c>
      <c r="O43" s="1">
        <v>0</v>
      </c>
      <c r="P43" s="9">
        <v>0</v>
      </c>
      <c r="Q43" s="1">
        <v>0</v>
      </c>
      <c r="R43" s="9">
        <v>0</v>
      </c>
      <c r="S43" s="1">
        <v>0</v>
      </c>
      <c r="T43" s="9">
        <v>0</v>
      </c>
      <c r="U43" s="1">
        <v>0</v>
      </c>
      <c r="V43" s="9">
        <v>0</v>
      </c>
      <c r="W43" s="1">
        <v>0</v>
      </c>
      <c r="X43" s="9">
        <v>0</v>
      </c>
      <c r="Y43" s="1">
        <v>0</v>
      </c>
      <c r="Z43" s="9">
        <v>0</v>
      </c>
      <c r="AA43" s="1">
        <v>0</v>
      </c>
      <c r="AB43" s="9">
        <v>0</v>
      </c>
      <c r="AC43" s="1">
        <v>0</v>
      </c>
    </row>
    <row r="44" spans="1:29">
      <c r="A44" s="1">
        <v>6862</v>
      </c>
      <c r="B44" s="1" t="s">
        <v>41</v>
      </c>
      <c r="C44" s="3">
        <f t="shared" si="4"/>
        <v>6000</v>
      </c>
      <c r="D44" s="2">
        <f t="shared" si="4"/>
        <v>0</v>
      </c>
      <c r="E44" s="2">
        <f t="shared" si="5"/>
        <v>6000</v>
      </c>
      <c r="F44" s="9">
        <v>500</v>
      </c>
      <c r="G44" s="1">
        <v>0</v>
      </c>
      <c r="H44" s="9">
        <v>500</v>
      </c>
      <c r="I44" s="1">
        <v>0</v>
      </c>
      <c r="J44" s="9">
        <v>500</v>
      </c>
      <c r="K44" s="1">
        <v>0</v>
      </c>
      <c r="L44" s="9">
        <v>500</v>
      </c>
      <c r="M44" s="1">
        <v>0</v>
      </c>
      <c r="N44" s="9">
        <v>500</v>
      </c>
      <c r="O44" s="1">
        <v>0</v>
      </c>
      <c r="P44" s="9">
        <v>500</v>
      </c>
      <c r="Q44" s="1">
        <v>0</v>
      </c>
      <c r="R44" s="9">
        <v>500</v>
      </c>
      <c r="S44" s="1">
        <v>0</v>
      </c>
      <c r="T44" s="9">
        <v>500</v>
      </c>
      <c r="U44" s="1">
        <v>0</v>
      </c>
      <c r="V44" s="9">
        <v>500</v>
      </c>
      <c r="W44" s="1">
        <v>0</v>
      </c>
      <c r="X44" s="9">
        <v>500</v>
      </c>
      <c r="Y44" s="1">
        <v>0</v>
      </c>
      <c r="Z44" s="9">
        <v>500</v>
      </c>
      <c r="AA44" s="1">
        <v>0</v>
      </c>
      <c r="AB44" s="9">
        <v>500</v>
      </c>
      <c r="AC44" s="1">
        <v>0</v>
      </c>
    </row>
    <row r="45" spans="1:29">
      <c r="A45" s="1">
        <v>6901</v>
      </c>
      <c r="B45" s="1" t="s">
        <v>42</v>
      </c>
      <c r="C45" s="3">
        <f t="shared" si="4"/>
        <v>0</v>
      </c>
      <c r="D45" s="2">
        <f t="shared" si="4"/>
        <v>0</v>
      </c>
      <c r="E45" s="2">
        <f t="shared" si="5"/>
        <v>0</v>
      </c>
      <c r="F45" s="9">
        <v>0</v>
      </c>
      <c r="G45" s="1">
        <v>0</v>
      </c>
      <c r="H45" s="9">
        <v>0</v>
      </c>
      <c r="I45" s="1">
        <v>0</v>
      </c>
      <c r="J45" s="9">
        <v>0</v>
      </c>
      <c r="K45" s="1">
        <v>0</v>
      </c>
      <c r="L45" s="9">
        <v>0</v>
      </c>
      <c r="M45" s="1">
        <v>0</v>
      </c>
      <c r="N45" s="9">
        <v>0</v>
      </c>
      <c r="O45" s="1">
        <v>0</v>
      </c>
      <c r="P45" s="9">
        <v>0</v>
      </c>
      <c r="Q45" s="1">
        <v>0</v>
      </c>
      <c r="R45" s="9">
        <v>0</v>
      </c>
      <c r="S45" s="1">
        <v>0</v>
      </c>
      <c r="T45" s="9">
        <v>0</v>
      </c>
      <c r="U45" s="1">
        <v>0</v>
      </c>
      <c r="V45" s="9">
        <v>0</v>
      </c>
      <c r="W45" s="1">
        <v>0</v>
      </c>
      <c r="X45" s="9">
        <v>0</v>
      </c>
      <c r="Y45" s="1">
        <v>0</v>
      </c>
      <c r="Z45" s="9">
        <v>0</v>
      </c>
      <c r="AA45" s="1">
        <v>0</v>
      </c>
      <c r="AB45" s="9">
        <v>0</v>
      </c>
      <c r="AC45" s="1">
        <v>0</v>
      </c>
    </row>
    <row r="46" spans="1:29">
      <c r="A46" s="1">
        <v>6902</v>
      </c>
      <c r="B46" s="1" t="s">
        <v>43</v>
      </c>
      <c r="C46" s="3">
        <f t="shared" si="4"/>
        <v>250</v>
      </c>
      <c r="D46" s="2">
        <f t="shared" si="4"/>
        <v>0</v>
      </c>
      <c r="E46" s="2">
        <f t="shared" si="5"/>
        <v>250</v>
      </c>
      <c r="F46" s="9">
        <v>250</v>
      </c>
      <c r="G46" s="1">
        <v>0</v>
      </c>
      <c r="H46" s="9">
        <v>0</v>
      </c>
      <c r="I46" s="1">
        <v>0</v>
      </c>
      <c r="J46" s="9">
        <v>0</v>
      </c>
      <c r="K46" s="1">
        <v>0</v>
      </c>
      <c r="L46" s="9">
        <v>0</v>
      </c>
      <c r="M46" s="1">
        <v>0</v>
      </c>
      <c r="N46" s="9">
        <v>0</v>
      </c>
      <c r="O46" s="1">
        <v>0</v>
      </c>
      <c r="P46" s="9">
        <v>0</v>
      </c>
      <c r="Q46" s="1">
        <v>0</v>
      </c>
      <c r="R46" s="9">
        <v>0</v>
      </c>
      <c r="S46" s="1">
        <v>0</v>
      </c>
      <c r="T46" s="9">
        <v>0</v>
      </c>
      <c r="U46" s="1">
        <v>0</v>
      </c>
      <c r="V46" s="9">
        <v>0</v>
      </c>
      <c r="W46" s="1">
        <v>0</v>
      </c>
      <c r="X46" s="9">
        <v>0</v>
      </c>
      <c r="Y46" s="1">
        <v>0</v>
      </c>
      <c r="Z46" s="9">
        <v>0</v>
      </c>
      <c r="AA46" s="1">
        <v>0</v>
      </c>
      <c r="AB46" s="9">
        <v>0</v>
      </c>
      <c r="AC46" s="1">
        <v>0</v>
      </c>
    </row>
    <row r="47" spans="1:29">
      <c r="A47" s="1">
        <v>7320</v>
      </c>
      <c r="B47" s="1" t="s">
        <v>44</v>
      </c>
      <c r="C47" s="3">
        <f t="shared" si="4"/>
        <v>0</v>
      </c>
      <c r="D47" s="2">
        <f t="shared" si="4"/>
        <v>0</v>
      </c>
      <c r="E47" s="2">
        <f t="shared" si="5"/>
        <v>0</v>
      </c>
      <c r="F47" s="9">
        <v>0</v>
      </c>
      <c r="G47" s="1">
        <v>0</v>
      </c>
      <c r="H47" s="9">
        <v>0</v>
      </c>
      <c r="I47" s="1">
        <v>0</v>
      </c>
      <c r="J47" s="9">
        <v>0</v>
      </c>
      <c r="K47" s="1">
        <v>0</v>
      </c>
      <c r="L47" s="9">
        <v>0</v>
      </c>
      <c r="M47" s="1">
        <v>0</v>
      </c>
      <c r="N47" s="9">
        <v>0</v>
      </c>
      <c r="O47" s="1">
        <v>0</v>
      </c>
      <c r="P47" s="9">
        <v>0</v>
      </c>
      <c r="Q47" s="1">
        <v>0</v>
      </c>
      <c r="R47" s="9">
        <v>0</v>
      </c>
      <c r="S47" s="1">
        <v>0</v>
      </c>
      <c r="T47" s="9">
        <v>0</v>
      </c>
      <c r="U47" s="1">
        <v>0</v>
      </c>
      <c r="V47" s="9">
        <v>0</v>
      </c>
      <c r="W47" s="1">
        <v>0</v>
      </c>
      <c r="X47" s="9">
        <v>0</v>
      </c>
      <c r="Y47" s="1">
        <v>0</v>
      </c>
      <c r="Z47" s="9">
        <v>0</v>
      </c>
      <c r="AA47" s="1">
        <v>0</v>
      </c>
      <c r="AB47" s="9">
        <v>0</v>
      </c>
      <c r="AC47" s="1">
        <v>0</v>
      </c>
    </row>
    <row r="48" spans="1:29">
      <c r="A48" s="1">
        <v>7420</v>
      </c>
      <c r="B48" s="1" t="s">
        <v>45</v>
      </c>
      <c r="C48" s="3">
        <f t="shared" si="4"/>
        <v>30000</v>
      </c>
      <c r="D48" s="2">
        <f t="shared" si="4"/>
        <v>0</v>
      </c>
      <c r="E48" s="2">
        <f t="shared" si="5"/>
        <v>30000</v>
      </c>
      <c r="F48" s="9">
        <v>30000</v>
      </c>
      <c r="G48" s="1">
        <v>0</v>
      </c>
      <c r="H48" s="9">
        <v>0</v>
      </c>
      <c r="I48" s="1">
        <v>0</v>
      </c>
      <c r="J48" s="9">
        <v>0</v>
      </c>
      <c r="K48" s="1">
        <v>0</v>
      </c>
      <c r="L48" s="9">
        <v>0</v>
      </c>
      <c r="M48" s="1">
        <v>0</v>
      </c>
      <c r="N48" s="9">
        <v>0</v>
      </c>
      <c r="O48" s="1">
        <v>0</v>
      </c>
      <c r="P48" s="9">
        <v>0</v>
      </c>
      <c r="Q48" s="1">
        <v>0</v>
      </c>
      <c r="R48" s="9">
        <v>0</v>
      </c>
      <c r="S48" s="1">
        <v>0</v>
      </c>
      <c r="T48" s="9">
        <v>0</v>
      </c>
      <c r="U48" s="1">
        <v>0</v>
      </c>
      <c r="V48" s="9">
        <v>0</v>
      </c>
      <c r="W48" s="1">
        <v>0</v>
      </c>
      <c r="X48" s="9">
        <v>0</v>
      </c>
      <c r="Y48" s="1">
        <v>0</v>
      </c>
      <c r="Z48" s="9">
        <v>0</v>
      </c>
      <c r="AA48" s="1">
        <v>0</v>
      </c>
      <c r="AB48" s="9">
        <v>0</v>
      </c>
      <c r="AC48" s="1">
        <v>0</v>
      </c>
    </row>
    <row r="49" spans="1:29">
      <c r="A49" s="1">
        <v>7500</v>
      </c>
      <c r="B49" s="1" t="s">
        <v>46</v>
      </c>
      <c r="C49" s="3">
        <f t="shared" si="4"/>
        <v>0</v>
      </c>
      <c r="D49" s="2">
        <f t="shared" si="4"/>
        <v>0</v>
      </c>
      <c r="E49" s="2">
        <f t="shared" si="5"/>
        <v>0</v>
      </c>
      <c r="F49" s="9">
        <v>0</v>
      </c>
      <c r="G49" s="1">
        <v>0</v>
      </c>
      <c r="H49" s="9">
        <v>0</v>
      </c>
      <c r="I49" s="1">
        <v>0</v>
      </c>
      <c r="J49" s="9">
        <v>0</v>
      </c>
      <c r="K49" s="1">
        <v>0</v>
      </c>
      <c r="L49" s="9">
        <v>0</v>
      </c>
      <c r="M49" s="1">
        <v>0</v>
      </c>
      <c r="N49" s="9">
        <v>0</v>
      </c>
      <c r="O49" s="1">
        <v>0</v>
      </c>
      <c r="P49" s="9">
        <v>0</v>
      </c>
      <c r="Q49" s="1">
        <v>0</v>
      </c>
      <c r="R49" s="9">
        <v>0</v>
      </c>
      <c r="S49" s="1">
        <v>0</v>
      </c>
      <c r="T49" s="9">
        <v>0</v>
      </c>
      <c r="U49" s="1">
        <v>0</v>
      </c>
      <c r="V49" s="9">
        <v>0</v>
      </c>
      <c r="W49" s="1">
        <v>0</v>
      </c>
      <c r="X49" s="9">
        <v>0</v>
      </c>
      <c r="Y49" s="1">
        <v>0</v>
      </c>
      <c r="Z49" s="9">
        <v>0</v>
      </c>
      <c r="AA49" s="1">
        <v>0</v>
      </c>
      <c r="AB49" s="9">
        <v>0</v>
      </c>
      <c r="AC49" s="1">
        <v>0</v>
      </c>
    </row>
    <row r="50" spans="1:29">
      <c r="A50" s="1">
        <v>7720</v>
      </c>
      <c r="B50" s="1" t="s">
        <v>47</v>
      </c>
      <c r="C50" s="3">
        <f t="shared" si="4"/>
        <v>0</v>
      </c>
      <c r="D50" s="2">
        <f t="shared" si="4"/>
        <v>0</v>
      </c>
      <c r="E50" s="2">
        <f t="shared" si="5"/>
        <v>0</v>
      </c>
      <c r="F50" s="9">
        <v>0</v>
      </c>
      <c r="G50" s="1">
        <v>0</v>
      </c>
      <c r="H50" s="9">
        <v>0</v>
      </c>
      <c r="I50" s="1">
        <v>0</v>
      </c>
      <c r="J50" s="9">
        <v>0</v>
      </c>
      <c r="K50" s="1">
        <v>0</v>
      </c>
      <c r="L50" s="9">
        <v>0</v>
      </c>
      <c r="M50" s="1">
        <v>0</v>
      </c>
      <c r="N50" s="9">
        <v>0</v>
      </c>
      <c r="O50" s="1">
        <v>0</v>
      </c>
      <c r="P50" s="9">
        <v>0</v>
      </c>
      <c r="Q50" s="1">
        <v>0</v>
      </c>
      <c r="R50" s="9">
        <v>0</v>
      </c>
      <c r="S50" s="1">
        <v>0</v>
      </c>
      <c r="T50" s="9">
        <v>0</v>
      </c>
      <c r="U50" s="1">
        <v>0</v>
      </c>
      <c r="V50" s="9">
        <v>0</v>
      </c>
      <c r="W50" s="1">
        <v>0</v>
      </c>
      <c r="X50" s="9">
        <v>0</v>
      </c>
      <c r="Y50" s="1">
        <v>0</v>
      </c>
      <c r="Z50" s="9">
        <v>0</v>
      </c>
      <c r="AA50" s="1">
        <v>0</v>
      </c>
      <c r="AB50" s="9">
        <v>0</v>
      </c>
      <c r="AC50" s="1">
        <v>0</v>
      </c>
    </row>
    <row r="51" spans="1:29">
      <c r="A51" s="1">
        <v>7770</v>
      </c>
      <c r="B51" s="1" t="s">
        <v>48</v>
      </c>
      <c r="C51" s="3">
        <f t="shared" si="4"/>
        <v>2500</v>
      </c>
      <c r="D51" s="2">
        <f t="shared" si="4"/>
        <v>0</v>
      </c>
      <c r="E51" s="2">
        <f t="shared" si="5"/>
        <v>2500</v>
      </c>
      <c r="F51" s="9">
        <v>2500</v>
      </c>
      <c r="G51" s="1">
        <v>0</v>
      </c>
      <c r="H51" s="9">
        <v>0</v>
      </c>
      <c r="I51" s="1">
        <v>0</v>
      </c>
      <c r="J51" s="9">
        <v>0</v>
      </c>
      <c r="K51" s="1">
        <v>0</v>
      </c>
      <c r="L51" s="9">
        <v>0</v>
      </c>
      <c r="M51" s="1">
        <v>0</v>
      </c>
      <c r="N51" s="9">
        <v>0</v>
      </c>
      <c r="O51" s="1">
        <v>0</v>
      </c>
      <c r="P51" s="9">
        <v>0</v>
      </c>
      <c r="Q51" s="1">
        <v>0</v>
      </c>
      <c r="R51" s="9">
        <v>0</v>
      </c>
      <c r="S51" s="1">
        <v>0</v>
      </c>
      <c r="T51" s="9">
        <v>0</v>
      </c>
      <c r="U51" s="1">
        <v>0</v>
      </c>
      <c r="V51" s="9">
        <v>0</v>
      </c>
      <c r="W51" s="1">
        <v>0</v>
      </c>
      <c r="X51" s="9">
        <v>0</v>
      </c>
      <c r="Y51" s="1">
        <v>0</v>
      </c>
      <c r="Z51" s="9">
        <v>0</v>
      </c>
      <c r="AA51" s="1">
        <v>0</v>
      </c>
      <c r="AB51" s="9">
        <v>0</v>
      </c>
      <c r="AC51" s="1">
        <v>0</v>
      </c>
    </row>
    <row r="52" spans="1:29">
      <c r="A52" s="1">
        <v>7771</v>
      </c>
      <c r="B52" s="1" t="s">
        <v>49</v>
      </c>
      <c r="C52" s="3">
        <f t="shared" si="4"/>
        <v>0</v>
      </c>
      <c r="D52" s="2">
        <f t="shared" si="4"/>
        <v>0</v>
      </c>
      <c r="E52" s="2">
        <f t="shared" si="5"/>
        <v>0</v>
      </c>
      <c r="F52" s="9">
        <v>0</v>
      </c>
      <c r="G52" s="1">
        <v>0</v>
      </c>
      <c r="H52" s="9">
        <v>0</v>
      </c>
      <c r="I52" s="1">
        <v>0</v>
      </c>
      <c r="J52" s="9">
        <v>0</v>
      </c>
      <c r="K52" s="1">
        <v>0</v>
      </c>
      <c r="L52" s="9">
        <v>0</v>
      </c>
      <c r="M52" s="1">
        <v>0</v>
      </c>
      <c r="N52" s="9">
        <v>0</v>
      </c>
      <c r="O52" s="1">
        <v>0</v>
      </c>
      <c r="P52" s="9">
        <v>0</v>
      </c>
      <c r="Q52" s="1">
        <v>0</v>
      </c>
      <c r="R52" s="9">
        <v>0</v>
      </c>
      <c r="S52" s="1">
        <v>0</v>
      </c>
      <c r="T52" s="9">
        <v>0</v>
      </c>
      <c r="U52" s="1">
        <v>0</v>
      </c>
      <c r="V52" s="9">
        <v>0</v>
      </c>
      <c r="W52" s="1">
        <v>0</v>
      </c>
      <c r="X52" s="9">
        <v>0</v>
      </c>
      <c r="Y52" s="1">
        <v>0</v>
      </c>
      <c r="Z52" s="9">
        <v>0</v>
      </c>
      <c r="AA52" s="1">
        <v>0</v>
      </c>
      <c r="AB52" s="9">
        <v>0</v>
      </c>
      <c r="AC52" s="1">
        <v>0</v>
      </c>
    </row>
    <row r="53" spans="1:29">
      <c r="A53" s="1">
        <v>7790</v>
      </c>
      <c r="B53" s="1" t="s">
        <v>50</v>
      </c>
      <c r="C53" s="3">
        <f t="shared" si="4"/>
        <v>1300</v>
      </c>
      <c r="D53" s="2">
        <f t="shared" si="4"/>
        <v>0</v>
      </c>
      <c r="E53" s="2">
        <f t="shared" si="5"/>
        <v>1300</v>
      </c>
      <c r="F53" s="9">
        <v>1300</v>
      </c>
      <c r="G53" s="1">
        <v>0</v>
      </c>
      <c r="H53" s="9">
        <v>0</v>
      </c>
      <c r="I53" s="1">
        <v>0</v>
      </c>
      <c r="J53" s="9">
        <v>0</v>
      </c>
      <c r="K53" s="1">
        <v>0</v>
      </c>
      <c r="L53" s="9">
        <v>0</v>
      </c>
      <c r="M53" s="1">
        <v>0</v>
      </c>
      <c r="N53" s="9">
        <v>0</v>
      </c>
      <c r="O53" s="1">
        <v>0</v>
      </c>
      <c r="P53" s="9">
        <v>0</v>
      </c>
      <c r="Q53" s="1">
        <v>0</v>
      </c>
      <c r="R53" s="9">
        <v>0</v>
      </c>
      <c r="S53" s="1">
        <v>0</v>
      </c>
      <c r="T53" s="9">
        <v>0</v>
      </c>
      <c r="U53" s="1">
        <v>0</v>
      </c>
      <c r="V53" s="9">
        <v>0</v>
      </c>
      <c r="W53" s="1">
        <v>0</v>
      </c>
      <c r="X53" s="9">
        <v>0</v>
      </c>
      <c r="Y53" s="1">
        <v>0</v>
      </c>
      <c r="Z53" s="9">
        <v>0</v>
      </c>
      <c r="AA53" s="1">
        <v>0</v>
      </c>
      <c r="AB53" s="9">
        <v>0</v>
      </c>
      <c r="AC53" s="1">
        <v>0</v>
      </c>
    </row>
    <row r="54" spans="1:29">
      <c r="A54" s="1">
        <v>7793</v>
      </c>
      <c r="B54" s="1" t="s">
        <v>51</v>
      </c>
      <c r="C54" s="3">
        <f t="shared" si="4"/>
        <v>0</v>
      </c>
      <c r="D54" s="2">
        <f t="shared" si="4"/>
        <v>0</v>
      </c>
      <c r="E54" s="2">
        <f t="shared" si="5"/>
        <v>0</v>
      </c>
      <c r="F54" s="9">
        <v>0</v>
      </c>
      <c r="G54" s="1">
        <v>0</v>
      </c>
      <c r="H54" s="9">
        <v>0</v>
      </c>
      <c r="I54" s="1">
        <v>0</v>
      </c>
      <c r="J54" s="9">
        <v>0</v>
      </c>
      <c r="K54" s="1">
        <v>0</v>
      </c>
      <c r="L54" s="9">
        <v>0</v>
      </c>
      <c r="M54" s="1">
        <v>0</v>
      </c>
      <c r="N54" s="9">
        <v>0</v>
      </c>
      <c r="O54" s="1">
        <v>0</v>
      </c>
      <c r="P54" s="9">
        <v>0</v>
      </c>
      <c r="Q54" s="1">
        <v>0</v>
      </c>
      <c r="R54" s="9">
        <v>0</v>
      </c>
      <c r="S54" s="1">
        <v>0</v>
      </c>
      <c r="T54" s="9">
        <v>0</v>
      </c>
      <c r="U54" s="1">
        <v>0</v>
      </c>
      <c r="V54" s="9">
        <v>0</v>
      </c>
      <c r="W54" s="1">
        <v>0</v>
      </c>
      <c r="X54" s="9">
        <v>0</v>
      </c>
      <c r="Y54" s="1">
        <v>0</v>
      </c>
      <c r="Z54" s="9">
        <v>0</v>
      </c>
      <c r="AA54" s="1">
        <v>0</v>
      </c>
      <c r="AB54" s="9">
        <v>0</v>
      </c>
      <c r="AC54" s="1">
        <v>0</v>
      </c>
    </row>
    <row r="55" spans="1:29">
      <c r="A55" s="1">
        <v>8050</v>
      </c>
      <c r="B55" s="1" t="s">
        <v>52</v>
      </c>
      <c r="C55" s="3">
        <f t="shared" si="4"/>
        <v>-100</v>
      </c>
      <c r="D55" s="2">
        <f t="shared" si="4"/>
        <v>0</v>
      </c>
      <c r="E55" s="2">
        <f t="shared" si="5"/>
        <v>-100</v>
      </c>
      <c r="F55" s="9">
        <v>0</v>
      </c>
      <c r="G55" s="1">
        <v>0</v>
      </c>
      <c r="H55" s="9">
        <v>0</v>
      </c>
      <c r="I55" s="1">
        <v>0</v>
      </c>
      <c r="J55" s="9">
        <v>0</v>
      </c>
      <c r="K55" s="1">
        <v>0</v>
      </c>
      <c r="L55" s="9">
        <v>0</v>
      </c>
      <c r="M55" s="1">
        <v>0</v>
      </c>
      <c r="N55" s="9">
        <v>0</v>
      </c>
      <c r="O55" s="1">
        <v>0</v>
      </c>
      <c r="P55" s="9">
        <v>0</v>
      </c>
      <c r="Q55" s="1">
        <v>0</v>
      </c>
      <c r="R55" s="9">
        <v>0</v>
      </c>
      <c r="S55" s="1">
        <v>0</v>
      </c>
      <c r="T55" s="9">
        <v>0</v>
      </c>
      <c r="U55" s="1">
        <v>0</v>
      </c>
      <c r="V55" s="9">
        <v>0</v>
      </c>
      <c r="W55" s="1">
        <v>0</v>
      </c>
      <c r="X55" s="9">
        <v>0</v>
      </c>
      <c r="Y55" s="1">
        <v>0</v>
      </c>
      <c r="Z55" s="9">
        <v>0</v>
      </c>
      <c r="AA55" s="1">
        <v>0</v>
      </c>
      <c r="AB55" s="9">
        <v>-100</v>
      </c>
      <c r="AC55" s="1">
        <v>0</v>
      </c>
    </row>
    <row r="56" spans="1:29">
      <c r="A56" s="1">
        <v>8150</v>
      </c>
      <c r="B56" s="1" t="s">
        <v>53</v>
      </c>
      <c r="C56" s="3">
        <f t="shared" si="4"/>
        <v>0</v>
      </c>
      <c r="D56" s="2">
        <f t="shared" si="4"/>
        <v>0</v>
      </c>
      <c r="E56" s="2">
        <f t="shared" si="5"/>
        <v>0</v>
      </c>
      <c r="F56" s="9">
        <v>0</v>
      </c>
      <c r="G56" s="1">
        <v>0</v>
      </c>
      <c r="H56" s="9">
        <v>0</v>
      </c>
      <c r="I56" s="1">
        <v>0</v>
      </c>
      <c r="J56" s="9">
        <v>0</v>
      </c>
      <c r="K56" s="1">
        <v>0</v>
      </c>
      <c r="L56" s="9">
        <v>0</v>
      </c>
      <c r="M56" s="1">
        <v>0</v>
      </c>
      <c r="N56" s="9">
        <v>0</v>
      </c>
      <c r="O56" s="1">
        <v>0</v>
      </c>
      <c r="P56" s="9">
        <v>0</v>
      </c>
      <c r="Q56" s="1">
        <v>0</v>
      </c>
      <c r="R56" s="9">
        <v>0</v>
      </c>
      <c r="S56" s="1">
        <v>0</v>
      </c>
      <c r="T56" s="9">
        <v>0</v>
      </c>
      <c r="U56" s="1">
        <v>0</v>
      </c>
      <c r="V56" s="9">
        <v>0</v>
      </c>
      <c r="W56" s="1">
        <v>0</v>
      </c>
      <c r="X56" s="9">
        <v>0</v>
      </c>
      <c r="Y56" s="1">
        <v>0</v>
      </c>
      <c r="Z56" s="9">
        <v>0</v>
      </c>
      <c r="AA56" s="1">
        <v>0</v>
      </c>
      <c r="AB56" s="9">
        <v>0</v>
      </c>
      <c r="AC56" s="1">
        <v>0</v>
      </c>
    </row>
    <row r="57" spans="1:29">
      <c r="A57" s="1">
        <v>8960</v>
      </c>
      <c r="B57" s="1" t="s">
        <v>54</v>
      </c>
      <c r="C57" s="3">
        <f t="shared" si="4"/>
        <v>0</v>
      </c>
      <c r="D57" s="2">
        <f t="shared" si="4"/>
        <v>0</v>
      </c>
      <c r="E57" s="2">
        <f t="shared" si="5"/>
        <v>0</v>
      </c>
      <c r="F57" s="9">
        <v>0</v>
      </c>
      <c r="G57" s="1">
        <v>0</v>
      </c>
      <c r="H57" s="9">
        <v>0</v>
      </c>
      <c r="I57" s="1">
        <v>0</v>
      </c>
      <c r="J57" s="9">
        <v>0</v>
      </c>
      <c r="K57" s="1">
        <v>0</v>
      </c>
      <c r="L57" s="9">
        <v>0</v>
      </c>
      <c r="M57" s="1">
        <v>0</v>
      </c>
      <c r="N57" s="9">
        <v>0</v>
      </c>
      <c r="O57" s="1">
        <v>0</v>
      </c>
      <c r="P57" s="9">
        <v>0</v>
      </c>
      <c r="Q57" s="1">
        <v>0</v>
      </c>
      <c r="R57" s="9">
        <v>0</v>
      </c>
      <c r="S57" s="1">
        <v>0</v>
      </c>
      <c r="T57" s="9">
        <v>0</v>
      </c>
      <c r="U57" s="1">
        <v>0</v>
      </c>
      <c r="V57" s="9">
        <v>0</v>
      </c>
      <c r="W57" s="1">
        <v>0</v>
      </c>
      <c r="X57" s="9">
        <v>0</v>
      </c>
      <c r="Y57" s="1">
        <v>0</v>
      </c>
      <c r="Z57" s="9">
        <v>0</v>
      </c>
      <c r="AA57" s="1">
        <v>0</v>
      </c>
      <c r="AB57" s="9">
        <v>0</v>
      </c>
      <c r="AC57" s="1">
        <v>0</v>
      </c>
    </row>
    <row r="58" spans="1:29">
      <c r="A58" s="1">
        <v>8990</v>
      </c>
      <c r="B58" s="1" t="s">
        <v>55</v>
      </c>
      <c r="C58" s="3">
        <f t="shared" si="4"/>
        <v>0</v>
      </c>
      <c r="D58" s="2">
        <f t="shared" si="4"/>
        <v>0</v>
      </c>
      <c r="E58" s="2">
        <f t="shared" si="5"/>
        <v>0</v>
      </c>
      <c r="F58" s="9">
        <v>0</v>
      </c>
      <c r="G58" s="1">
        <v>0</v>
      </c>
      <c r="H58" s="9">
        <v>0</v>
      </c>
      <c r="I58" s="1">
        <v>0</v>
      </c>
      <c r="J58" s="9">
        <v>0</v>
      </c>
      <c r="K58" s="1">
        <v>0</v>
      </c>
      <c r="L58" s="9">
        <v>0</v>
      </c>
      <c r="M58" s="1">
        <v>0</v>
      </c>
      <c r="N58" s="9">
        <v>0</v>
      </c>
      <c r="O58" s="1">
        <v>0</v>
      </c>
      <c r="P58" s="9">
        <v>0</v>
      </c>
      <c r="Q58" s="1">
        <v>0</v>
      </c>
      <c r="R58" s="9">
        <v>0</v>
      </c>
      <c r="S58" s="1">
        <v>0</v>
      </c>
      <c r="T58" s="9">
        <v>0</v>
      </c>
      <c r="U58" s="1">
        <v>0</v>
      </c>
      <c r="V58" s="9">
        <v>0</v>
      </c>
      <c r="W58" s="1">
        <v>0</v>
      </c>
      <c r="X58" s="9">
        <v>0</v>
      </c>
      <c r="Y58" s="1">
        <v>0</v>
      </c>
      <c r="Z58" s="9">
        <v>0</v>
      </c>
      <c r="AA58" s="1">
        <v>0</v>
      </c>
      <c r="AB58" s="9">
        <v>0</v>
      </c>
      <c r="AC58" s="1">
        <v>0</v>
      </c>
    </row>
    <row r="59" spans="1:29" s="6" customFormat="1">
      <c r="A59" s="4" t="s">
        <v>56</v>
      </c>
      <c r="B59" s="4"/>
      <c r="C59" s="5">
        <f>SUM(C18:C58)</f>
        <v>111394</v>
      </c>
      <c r="D59" s="5">
        <f>SUM(D18:D58)</f>
        <v>0</v>
      </c>
      <c r="E59" s="5">
        <f t="shared" si="5"/>
        <v>111394</v>
      </c>
      <c r="F59" s="8">
        <f>SUM(F18:F58)</f>
        <v>36050</v>
      </c>
      <c r="G59" s="4">
        <f t="shared" ref="G59:AC59" si="6">SUM(G18:G58)</f>
        <v>0</v>
      </c>
      <c r="H59" s="8">
        <f t="shared" si="6"/>
        <v>1000</v>
      </c>
      <c r="I59" s="4">
        <f t="shared" si="6"/>
        <v>0</v>
      </c>
      <c r="J59" s="8">
        <f t="shared" si="6"/>
        <v>33444</v>
      </c>
      <c r="K59" s="4">
        <f t="shared" si="6"/>
        <v>0</v>
      </c>
      <c r="L59" s="8">
        <f t="shared" si="6"/>
        <v>1000</v>
      </c>
      <c r="M59" s="4">
        <f t="shared" si="6"/>
        <v>0</v>
      </c>
      <c r="N59" s="8">
        <f t="shared" si="6"/>
        <v>1000</v>
      </c>
      <c r="O59" s="4">
        <f t="shared" si="6"/>
        <v>0</v>
      </c>
      <c r="P59" s="8">
        <f t="shared" si="6"/>
        <v>5500</v>
      </c>
      <c r="Q59" s="4">
        <f t="shared" si="6"/>
        <v>0</v>
      </c>
      <c r="R59" s="8">
        <f t="shared" si="6"/>
        <v>500</v>
      </c>
      <c r="S59" s="4">
        <f t="shared" si="6"/>
        <v>0</v>
      </c>
      <c r="T59" s="8">
        <f t="shared" si="6"/>
        <v>1000</v>
      </c>
      <c r="U59" s="4">
        <f t="shared" si="6"/>
        <v>0</v>
      </c>
      <c r="V59" s="8">
        <f t="shared" si="6"/>
        <v>26000</v>
      </c>
      <c r="W59" s="4">
        <f t="shared" si="6"/>
        <v>0</v>
      </c>
      <c r="X59" s="8">
        <f t="shared" si="6"/>
        <v>5000</v>
      </c>
      <c r="Y59" s="4">
        <f t="shared" si="6"/>
        <v>0</v>
      </c>
      <c r="Z59" s="8">
        <f t="shared" si="6"/>
        <v>500</v>
      </c>
      <c r="AA59" s="4">
        <f t="shared" si="6"/>
        <v>0</v>
      </c>
      <c r="AB59" s="8">
        <f t="shared" si="6"/>
        <v>400</v>
      </c>
      <c r="AC59" s="4">
        <f t="shared" si="6"/>
        <v>0</v>
      </c>
    </row>
    <row r="60" spans="1:29" s="31" customForma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</row>
    <row r="61" spans="1:29" s="6" customFormat="1">
      <c r="A61" s="4" t="s">
        <v>57</v>
      </c>
      <c r="B61" s="4"/>
      <c r="C61" s="5">
        <f t="shared" ref="C61" si="7">C15-C59</f>
        <v>48606</v>
      </c>
      <c r="D61" s="5">
        <f>D15-D59</f>
        <v>0</v>
      </c>
      <c r="E61" s="7">
        <f>E15-E59</f>
        <v>48606</v>
      </c>
      <c r="F61" s="8">
        <f>F15-F59</f>
        <v>-6050</v>
      </c>
      <c r="G61" s="4">
        <f>G15-G59</f>
        <v>0</v>
      </c>
      <c r="H61" s="8">
        <f t="shared" ref="H61:AC61" si="8">H15-H59</f>
        <v>19000</v>
      </c>
      <c r="I61" s="4">
        <f t="shared" si="8"/>
        <v>0</v>
      </c>
      <c r="J61" s="8">
        <f t="shared" si="8"/>
        <v>6556</v>
      </c>
      <c r="K61" s="4">
        <f t="shared" si="8"/>
        <v>0</v>
      </c>
      <c r="L61" s="8">
        <f t="shared" si="8"/>
        <v>39000</v>
      </c>
      <c r="M61" s="4">
        <f t="shared" si="8"/>
        <v>0</v>
      </c>
      <c r="N61" s="8">
        <f t="shared" si="8"/>
        <v>-1000</v>
      </c>
      <c r="O61" s="4">
        <f t="shared" si="8"/>
        <v>0</v>
      </c>
      <c r="P61" s="8">
        <f t="shared" si="8"/>
        <v>-5500</v>
      </c>
      <c r="Q61" s="4">
        <f t="shared" si="8"/>
        <v>0</v>
      </c>
      <c r="R61" s="8">
        <f t="shared" si="8"/>
        <v>-500</v>
      </c>
      <c r="S61" s="4">
        <f t="shared" si="8"/>
        <v>0</v>
      </c>
      <c r="T61" s="8">
        <f t="shared" si="8"/>
        <v>-1000</v>
      </c>
      <c r="U61" s="4">
        <f t="shared" si="8"/>
        <v>0</v>
      </c>
      <c r="V61" s="8">
        <f t="shared" si="8"/>
        <v>4000</v>
      </c>
      <c r="W61" s="4">
        <f t="shared" si="8"/>
        <v>0</v>
      </c>
      <c r="X61" s="8">
        <f t="shared" si="8"/>
        <v>-5000</v>
      </c>
      <c r="Y61" s="4">
        <f t="shared" si="8"/>
        <v>0</v>
      </c>
      <c r="Z61" s="8">
        <f t="shared" si="8"/>
        <v>-500</v>
      </c>
      <c r="AA61" s="4">
        <f t="shared" si="8"/>
        <v>0</v>
      </c>
      <c r="AB61" s="8">
        <f t="shared" si="8"/>
        <v>-400</v>
      </c>
      <c r="AC61" s="4">
        <f t="shared" si="8"/>
        <v>0</v>
      </c>
    </row>
  </sheetData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22" workbookViewId="0">
      <selection activeCell="C19" sqref="C19"/>
    </sheetView>
  </sheetViews>
  <sheetFormatPr baseColWidth="10" defaultRowHeight="15" x14ac:dyDescent="0"/>
  <cols>
    <col min="1" max="1" width="21.5" bestFit="1" customWidth="1"/>
    <col min="2" max="2" width="19.6640625" customWidth="1"/>
    <col min="3" max="3" width="13.83203125" bestFit="1" customWidth="1"/>
    <col min="4" max="4" width="19.6640625" bestFit="1" customWidth="1"/>
    <col min="5" max="5" width="16.33203125" bestFit="1" customWidth="1"/>
  </cols>
  <sheetData>
    <row r="1" spans="1:2">
      <c r="B1" t="s">
        <v>218</v>
      </c>
    </row>
    <row r="2" spans="1:2">
      <c r="A2" t="s">
        <v>115</v>
      </c>
      <c r="B2">
        <v>300000</v>
      </c>
    </row>
    <row r="3" spans="1:2">
      <c r="A3" t="s">
        <v>112</v>
      </c>
      <c r="B3">
        <v>200000</v>
      </c>
    </row>
    <row r="4" spans="1:2">
      <c r="A4" t="s">
        <v>233</v>
      </c>
      <c r="B4">
        <v>100000</v>
      </c>
    </row>
  </sheetData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D16" sqref="D16"/>
    </sheetView>
  </sheetViews>
  <sheetFormatPr baseColWidth="10" defaultRowHeight="15" x14ac:dyDescent="0"/>
  <cols>
    <col min="1" max="1" width="22.83203125" bestFit="1" customWidth="1"/>
    <col min="4" max="4" width="15.5" bestFit="1" customWidth="1"/>
  </cols>
  <sheetData>
    <row r="1" spans="1:5" s="6" customFormat="1">
      <c r="A1" s="6" t="s">
        <v>139</v>
      </c>
      <c r="B1" s="6" t="s">
        <v>103</v>
      </c>
      <c r="C1" s="6" t="s">
        <v>106</v>
      </c>
      <c r="D1" s="6" t="s">
        <v>99</v>
      </c>
      <c r="E1" s="6" t="s">
        <v>105</v>
      </c>
    </row>
    <row r="2" spans="1:5" s="11" customFormat="1">
      <c r="A2" s="11" t="s">
        <v>107</v>
      </c>
      <c r="C2" s="11">
        <f>C3+C4</f>
        <v>180000</v>
      </c>
      <c r="D2" s="11" t="s">
        <v>92</v>
      </c>
      <c r="E2" s="11" t="s">
        <v>104</v>
      </c>
    </row>
    <row r="3" spans="1:5">
      <c r="B3" t="s">
        <v>140</v>
      </c>
      <c r="C3">
        <v>90000</v>
      </c>
      <c r="D3" t="s">
        <v>92</v>
      </c>
      <c r="E3" t="s">
        <v>104</v>
      </c>
    </row>
    <row r="4" spans="1:5">
      <c r="B4" t="s">
        <v>135</v>
      </c>
      <c r="C4">
        <v>90000</v>
      </c>
      <c r="D4" t="s">
        <v>92</v>
      </c>
      <c r="E4" t="s">
        <v>104</v>
      </c>
    </row>
    <row r="5" spans="1:5" s="11" customFormat="1">
      <c r="A5" s="11" t="s">
        <v>108</v>
      </c>
      <c r="C5" s="11">
        <f>C6+C7</f>
        <v>200000</v>
      </c>
      <c r="E5" s="11" t="s">
        <v>104</v>
      </c>
    </row>
    <row r="6" spans="1:5">
      <c r="B6" t="s">
        <v>141</v>
      </c>
      <c r="C6">
        <v>100000</v>
      </c>
      <c r="D6" t="s">
        <v>91</v>
      </c>
      <c r="E6" t="s">
        <v>104</v>
      </c>
    </row>
    <row r="7" spans="1:5">
      <c r="B7" t="s">
        <v>126</v>
      </c>
      <c r="C7">
        <v>100000</v>
      </c>
      <c r="D7" t="s">
        <v>91</v>
      </c>
      <c r="E7" t="s">
        <v>104</v>
      </c>
    </row>
    <row r="8" spans="1:5" s="11" customFormat="1">
      <c r="A8" s="11" t="s">
        <v>109</v>
      </c>
      <c r="B8" s="11" t="s">
        <v>135</v>
      </c>
      <c r="C8" s="11">
        <v>7500</v>
      </c>
      <c r="D8" s="11" t="s">
        <v>95</v>
      </c>
      <c r="E8" s="11" t="s">
        <v>104</v>
      </c>
    </row>
    <row r="9" spans="1:5" s="11" customFormat="1">
      <c r="A9" s="11" t="s">
        <v>110</v>
      </c>
      <c r="B9" s="11" t="s">
        <v>135</v>
      </c>
      <c r="C9" s="11">
        <v>15000</v>
      </c>
      <c r="D9" s="11" t="s">
        <v>93</v>
      </c>
      <c r="E9" s="11" t="s">
        <v>104</v>
      </c>
    </row>
    <row r="10" spans="1:5" s="11" customFormat="1">
      <c r="A10" s="11" t="s">
        <v>111</v>
      </c>
      <c r="B10" s="11" t="s">
        <v>135</v>
      </c>
      <c r="C10" s="11">
        <v>7500</v>
      </c>
      <c r="D10" s="11" t="s">
        <v>95</v>
      </c>
      <c r="E10" s="11" t="s">
        <v>104</v>
      </c>
    </row>
    <row r="11" spans="1:5" s="11" customFormat="1">
      <c r="A11" s="11" t="s">
        <v>112</v>
      </c>
      <c r="B11" s="11" t="s">
        <v>135</v>
      </c>
      <c r="C11" s="11">
        <v>10000</v>
      </c>
      <c r="D11" s="11" t="s">
        <v>114</v>
      </c>
      <c r="E11" s="11" t="s">
        <v>104</v>
      </c>
    </row>
  </sheetData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34"/>
  <sheetViews>
    <sheetView workbookViewId="0">
      <selection activeCell="D34" sqref="D34"/>
    </sheetView>
  </sheetViews>
  <sheetFormatPr baseColWidth="10" defaultRowHeight="15" x14ac:dyDescent="0"/>
  <cols>
    <col min="1" max="1" width="34.5" customWidth="1"/>
    <col min="2" max="2" width="21.33203125" customWidth="1"/>
    <col min="3" max="3" width="9.1640625" bestFit="1" customWidth="1"/>
  </cols>
  <sheetData>
    <row r="1" spans="1:4" s="6" customFormat="1">
      <c r="A1" s="6" t="s">
        <v>139</v>
      </c>
      <c r="B1" s="6" t="s">
        <v>103</v>
      </c>
      <c r="C1" s="6" t="s">
        <v>106</v>
      </c>
      <c r="D1" s="6" t="s">
        <v>99</v>
      </c>
    </row>
    <row r="2" spans="1:4" s="11" customFormat="1">
      <c r="A2" s="11" t="s">
        <v>87</v>
      </c>
      <c r="C2" s="11">
        <f>C3+C4</f>
        <v>160000</v>
      </c>
      <c r="D2" s="11" t="s">
        <v>91</v>
      </c>
    </row>
    <row r="3" spans="1:4">
      <c r="B3" t="s">
        <v>123</v>
      </c>
      <c r="C3">
        <v>80000</v>
      </c>
      <c r="D3" t="s">
        <v>91</v>
      </c>
    </row>
    <row r="4" spans="1:4">
      <c r="B4" t="s">
        <v>113</v>
      </c>
      <c r="C4">
        <v>80000</v>
      </c>
      <c r="D4" t="s">
        <v>91</v>
      </c>
    </row>
    <row r="5" spans="1:4" s="11" customFormat="1">
      <c r="A5" s="11" t="s">
        <v>116</v>
      </c>
      <c r="C5" s="11">
        <f>C7+C6</f>
        <v>50000</v>
      </c>
      <c r="D5" s="11" t="s">
        <v>124</v>
      </c>
    </row>
    <row r="6" spans="1:4">
      <c r="B6" t="s">
        <v>123</v>
      </c>
      <c r="C6">
        <v>25000</v>
      </c>
      <c r="D6" t="s">
        <v>124</v>
      </c>
    </row>
    <row r="7" spans="1:4">
      <c r="B7" t="s">
        <v>113</v>
      </c>
      <c r="C7">
        <v>25000</v>
      </c>
      <c r="D7" t="s">
        <v>124</v>
      </c>
    </row>
    <row r="8" spans="1:4" s="11" customFormat="1">
      <c r="A8" s="11" t="s">
        <v>117</v>
      </c>
      <c r="B8" s="11" t="s">
        <v>125</v>
      </c>
      <c r="C8" s="11">
        <v>193000</v>
      </c>
      <c r="D8" s="11" t="s">
        <v>91</v>
      </c>
    </row>
    <row r="9" spans="1:4" s="11" customFormat="1">
      <c r="A9" s="11" t="s">
        <v>88</v>
      </c>
      <c r="B9" s="11" t="s">
        <v>126</v>
      </c>
      <c r="C9" s="11">
        <v>150000</v>
      </c>
      <c r="D9" s="11" t="s">
        <v>91</v>
      </c>
    </row>
    <row r="10" spans="1:4" s="11" customFormat="1">
      <c r="A10" s="11" t="s">
        <v>89</v>
      </c>
      <c r="C10" s="11">
        <f>C11+C12+C13+C14+C15+C16+C17+C18+C19</f>
        <v>240000</v>
      </c>
    </row>
    <row r="11" spans="1:4">
      <c r="B11" t="s">
        <v>125</v>
      </c>
      <c r="C11">
        <v>25000</v>
      </c>
      <c r="D11" t="s">
        <v>129</v>
      </c>
    </row>
    <row r="12" spans="1:4">
      <c r="B12" t="s">
        <v>125</v>
      </c>
      <c r="C12">
        <v>37500</v>
      </c>
      <c r="D12" t="s">
        <v>127</v>
      </c>
    </row>
    <row r="13" spans="1:4">
      <c r="B13" t="s">
        <v>126</v>
      </c>
      <c r="C13">
        <v>37500</v>
      </c>
      <c r="D13" t="s">
        <v>127</v>
      </c>
    </row>
    <row r="14" spans="1:4">
      <c r="B14" t="s">
        <v>126</v>
      </c>
      <c r="C14">
        <v>25000</v>
      </c>
      <c r="D14" t="s">
        <v>128</v>
      </c>
    </row>
    <row r="15" spans="1:4">
      <c r="B15" t="s">
        <v>126</v>
      </c>
      <c r="C15">
        <v>30000</v>
      </c>
      <c r="D15" t="s">
        <v>130</v>
      </c>
    </row>
    <row r="16" spans="1:4">
      <c r="B16" t="s">
        <v>126</v>
      </c>
      <c r="C16">
        <v>20000</v>
      </c>
      <c r="D16" t="s">
        <v>131</v>
      </c>
    </row>
    <row r="17" spans="1:5">
      <c r="B17" t="s">
        <v>126</v>
      </c>
      <c r="C17">
        <v>20000</v>
      </c>
      <c r="D17" t="s">
        <v>132</v>
      </c>
    </row>
    <row r="18" spans="1:5">
      <c r="B18" t="s">
        <v>126</v>
      </c>
      <c r="C18">
        <v>20000</v>
      </c>
      <c r="D18" t="s">
        <v>133</v>
      </c>
    </row>
    <row r="19" spans="1:5">
      <c r="B19" t="s">
        <v>126</v>
      </c>
      <c r="C19">
        <v>25000</v>
      </c>
      <c r="D19" t="s">
        <v>134</v>
      </c>
    </row>
    <row r="20" spans="1:5" s="11" customFormat="1">
      <c r="A20" s="11" t="s">
        <v>119</v>
      </c>
      <c r="C20" s="11">
        <f>C21+C22+C23+C24+C25+C26+C27</f>
        <v>171500</v>
      </c>
      <c r="D20" s="11">
        <v>250</v>
      </c>
      <c r="E20" s="11" t="s">
        <v>136</v>
      </c>
    </row>
    <row r="21" spans="1:5">
      <c r="B21" t="s">
        <v>135</v>
      </c>
      <c r="C21">
        <f>108*D20</f>
        <v>27000</v>
      </c>
      <c r="D21" t="s">
        <v>92</v>
      </c>
    </row>
    <row r="22" spans="1:5">
      <c r="B22" t="s">
        <v>135</v>
      </c>
      <c r="C22">
        <f>21*D20</f>
        <v>5250</v>
      </c>
      <c r="D22" t="s">
        <v>93</v>
      </c>
    </row>
    <row r="23" spans="1:5">
      <c r="B23" t="s">
        <v>135</v>
      </c>
      <c r="C23">
        <f>25*D20</f>
        <v>6250</v>
      </c>
      <c r="D23" t="s">
        <v>94</v>
      </c>
    </row>
    <row r="24" spans="1:5">
      <c r="B24" t="s">
        <v>135</v>
      </c>
      <c r="C24">
        <f>217*D20</f>
        <v>54250</v>
      </c>
      <c r="D24" t="s">
        <v>95</v>
      </c>
    </row>
    <row r="25" spans="1:5">
      <c r="B25" t="s">
        <v>135</v>
      </c>
      <c r="C25">
        <f>76*D20</f>
        <v>19000</v>
      </c>
      <c r="D25" t="s">
        <v>96</v>
      </c>
    </row>
    <row r="26" spans="1:5">
      <c r="B26" t="s">
        <v>135</v>
      </c>
      <c r="C26">
        <f>28*D20</f>
        <v>7000</v>
      </c>
      <c r="D26" t="s">
        <v>100</v>
      </c>
    </row>
    <row r="27" spans="1:5">
      <c r="B27" t="s">
        <v>135</v>
      </c>
      <c r="C27">
        <f>211*D20</f>
        <v>52750</v>
      </c>
      <c r="D27" t="s">
        <v>97</v>
      </c>
    </row>
    <row r="28" spans="1:5" s="11" customFormat="1">
      <c r="A28" s="11" t="s">
        <v>120</v>
      </c>
      <c r="B28" s="11" t="s">
        <v>121</v>
      </c>
      <c r="C28" s="11">
        <v>20000</v>
      </c>
      <c r="D28" s="11" t="s">
        <v>92</v>
      </c>
    </row>
    <row r="29" spans="1:5" s="11" customFormat="1">
      <c r="A29" s="11" t="s">
        <v>90</v>
      </c>
      <c r="C29" s="11">
        <v>0</v>
      </c>
      <c r="D29" s="11" t="s">
        <v>122</v>
      </c>
    </row>
    <row r="30" spans="1:5">
      <c r="B30" t="s">
        <v>137</v>
      </c>
      <c r="C30">
        <f>C29/12</f>
        <v>0</v>
      </c>
      <c r="D30" t="s">
        <v>122</v>
      </c>
    </row>
    <row r="31" spans="1:5" s="11" customFormat="1">
      <c r="A31" s="11" t="s">
        <v>118</v>
      </c>
      <c r="B31" s="11" t="s">
        <v>138</v>
      </c>
      <c r="C31" s="11">
        <v>240000</v>
      </c>
      <c r="D31" s="11" t="s">
        <v>122</v>
      </c>
    </row>
    <row r="32" spans="1:5">
      <c r="A32" s="11" t="s">
        <v>142</v>
      </c>
      <c r="B32" s="11" t="s">
        <v>113</v>
      </c>
      <c r="C32" s="11">
        <v>5000</v>
      </c>
      <c r="D32" s="11" t="s">
        <v>93</v>
      </c>
    </row>
    <row r="33" spans="1:4">
      <c r="A33" s="11" t="s">
        <v>250</v>
      </c>
      <c r="B33" s="11" t="s">
        <v>138</v>
      </c>
      <c r="C33" s="11">
        <v>50000</v>
      </c>
      <c r="D33" s="11" t="s">
        <v>96</v>
      </c>
    </row>
    <row r="34" spans="1:4">
      <c r="B34" s="11" t="s">
        <v>138</v>
      </c>
      <c r="C34" s="11">
        <v>40000</v>
      </c>
      <c r="D34" s="11" t="s">
        <v>100</v>
      </c>
    </row>
  </sheetData>
  <phoneticPr fontId="5" type="noConversion"/>
  <pageMargins left="0.78740157499999996" right="0.78740157499999996" top="1" bottom="1" header="0.5" footer="0.5"/>
  <pageSetup paperSize="9" scale="99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4"/>
  <sheetViews>
    <sheetView topLeftCell="A104" workbookViewId="0">
      <selection activeCell="D119" sqref="D119:D131"/>
    </sheetView>
  </sheetViews>
  <sheetFormatPr baseColWidth="10" defaultRowHeight="15" x14ac:dyDescent="0"/>
  <cols>
    <col min="1" max="1" width="29.83203125" style="10" customWidth="1"/>
    <col min="2" max="2" width="19.6640625" bestFit="1" customWidth="1"/>
    <col min="3" max="3" width="11.83203125" bestFit="1" customWidth="1"/>
    <col min="4" max="4" width="28.33203125" customWidth="1"/>
    <col min="5" max="5" width="8.6640625" bestFit="1" customWidth="1"/>
    <col min="6" max="6" width="13.83203125" customWidth="1"/>
    <col min="11" max="11" width="14.6640625" bestFit="1" customWidth="1"/>
  </cols>
  <sheetData>
    <row r="1" spans="1:4" s="6" customFormat="1">
      <c r="A1" s="6" t="s">
        <v>139</v>
      </c>
      <c r="B1" s="6" t="s">
        <v>103</v>
      </c>
      <c r="C1" s="6" t="s">
        <v>106</v>
      </c>
      <c r="D1" s="6" t="s">
        <v>155</v>
      </c>
    </row>
    <row r="2" spans="1:4" s="11" customFormat="1">
      <c r="A2" s="14" t="s">
        <v>154</v>
      </c>
      <c r="C2" s="11">
        <f>C3+C4+C5+C6+C7+C8+C9+C10+C11+C12+C13+C14</f>
        <v>312000</v>
      </c>
      <c r="D2" s="61">
        <f>400* (1300-1300*40/100)</f>
        <v>312000</v>
      </c>
    </row>
    <row r="3" spans="1:4" s="12" customFormat="1">
      <c r="A3" s="10"/>
      <c r="B3" s="12" t="s">
        <v>121</v>
      </c>
      <c r="C3" s="12">
        <v>0</v>
      </c>
      <c r="D3" s="61"/>
    </row>
    <row r="4" spans="1:4" s="12" customFormat="1">
      <c r="A4" s="10"/>
      <c r="B4" s="12" t="s">
        <v>138</v>
      </c>
      <c r="C4" s="12">
        <v>0</v>
      </c>
      <c r="D4" s="61"/>
    </row>
    <row r="5" spans="1:4" s="12" customFormat="1">
      <c r="A5" s="10"/>
      <c r="B5" s="12" t="s">
        <v>123</v>
      </c>
      <c r="C5" s="12">
        <v>0</v>
      </c>
      <c r="D5" s="61"/>
    </row>
    <row r="6" spans="1:4" s="12" customFormat="1">
      <c r="A6" s="10"/>
      <c r="B6" s="12" t="s">
        <v>151</v>
      </c>
      <c r="C6" s="12">
        <v>80000</v>
      </c>
      <c r="D6" s="61"/>
    </row>
    <row r="7" spans="1:4" s="12" customFormat="1">
      <c r="A7" s="10"/>
      <c r="B7" s="12" t="s">
        <v>140</v>
      </c>
      <c r="C7" s="12">
        <v>60000</v>
      </c>
      <c r="D7" s="61"/>
    </row>
    <row r="8" spans="1:4" s="12" customFormat="1">
      <c r="A8" s="10"/>
      <c r="B8" s="12" t="s">
        <v>125</v>
      </c>
      <c r="C8" s="12">
        <v>50000</v>
      </c>
      <c r="D8" s="61"/>
    </row>
    <row r="9" spans="1:4" s="12" customFormat="1">
      <c r="A9" s="10"/>
      <c r="B9" s="12" t="s">
        <v>141</v>
      </c>
      <c r="C9" s="12">
        <v>0</v>
      </c>
      <c r="D9" s="61"/>
    </row>
    <row r="10" spans="1:4" s="12" customFormat="1">
      <c r="A10" s="10"/>
      <c r="B10" s="12" t="s">
        <v>152</v>
      </c>
      <c r="C10" s="12">
        <v>22000</v>
      </c>
      <c r="D10" s="61"/>
    </row>
    <row r="11" spans="1:4" s="12" customFormat="1">
      <c r="A11" s="10"/>
      <c r="B11" s="12" t="s">
        <v>153</v>
      </c>
      <c r="C11" s="12">
        <v>20000</v>
      </c>
      <c r="D11" s="61"/>
    </row>
    <row r="12" spans="1:4" s="12" customFormat="1">
      <c r="A12" s="10"/>
      <c r="B12" s="12" t="s">
        <v>113</v>
      </c>
      <c r="C12" s="12">
        <v>40000</v>
      </c>
      <c r="D12" s="61"/>
    </row>
    <row r="13" spans="1:4" s="12" customFormat="1">
      <c r="A13" s="10"/>
      <c r="B13" s="12" t="s">
        <v>135</v>
      </c>
      <c r="C13" s="12">
        <v>20000</v>
      </c>
      <c r="D13" s="61"/>
    </row>
    <row r="14" spans="1:4" s="12" customFormat="1">
      <c r="A14" s="10"/>
      <c r="B14" s="12" t="s">
        <v>126</v>
      </c>
      <c r="C14" s="12">
        <v>20000</v>
      </c>
      <c r="D14" s="61"/>
    </row>
    <row r="15" spans="1:4" s="11" customFormat="1">
      <c r="A15" s="14" t="s">
        <v>143</v>
      </c>
      <c r="C15" s="11">
        <f>C16+C17+C18+C19+C20+C21+C22+C23+C24+C25+C26+C27</f>
        <v>160000</v>
      </c>
      <c r="D15" s="61">
        <f>1500*(100-100*20/100)</f>
        <v>120000</v>
      </c>
    </row>
    <row r="16" spans="1:4" s="12" customFormat="1">
      <c r="A16" s="10"/>
      <c r="B16" s="12" t="s">
        <v>121</v>
      </c>
      <c r="C16" s="12">
        <v>0</v>
      </c>
      <c r="D16" s="61"/>
    </row>
    <row r="17" spans="1:4" s="12" customFormat="1">
      <c r="A17" s="10"/>
      <c r="B17" s="12" t="s">
        <v>138</v>
      </c>
      <c r="C17" s="12">
        <v>0</v>
      </c>
      <c r="D17" s="61"/>
    </row>
    <row r="18" spans="1:4" s="12" customFormat="1">
      <c r="A18" s="10"/>
      <c r="B18" s="12" t="s">
        <v>123</v>
      </c>
      <c r="C18" s="12">
        <v>0</v>
      </c>
      <c r="D18" s="61"/>
    </row>
    <row r="19" spans="1:4" s="12" customFormat="1">
      <c r="A19" s="10"/>
      <c r="B19" s="12" t="s">
        <v>151</v>
      </c>
      <c r="C19" s="12">
        <v>40000</v>
      </c>
      <c r="D19" s="61"/>
    </row>
    <row r="20" spans="1:4" s="12" customFormat="1">
      <c r="A20" s="10"/>
      <c r="B20" s="12" t="s">
        <v>140</v>
      </c>
      <c r="C20" s="12">
        <v>40000</v>
      </c>
      <c r="D20" s="61"/>
    </row>
    <row r="21" spans="1:4" s="12" customFormat="1">
      <c r="A21" s="10"/>
      <c r="B21" s="12" t="s">
        <v>125</v>
      </c>
      <c r="C21" s="12">
        <v>0</v>
      </c>
      <c r="D21" s="61"/>
    </row>
    <row r="22" spans="1:4" s="12" customFormat="1">
      <c r="A22" s="10"/>
      <c r="B22" s="12" t="s">
        <v>141</v>
      </c>
      <c r="C22" s="12">
        <v>0</v>
      </c>
      <c r="D22" s="61"/>
    </row>
    <row r="23" spans="1:4" s="12" customFormat="1">
      <c r="A23" s="10"/>
      <c r="B23" s="12" t="s">
        <v>152</v>
      </c>
      <c r="C23" s="12">
        <v>0</v>
      </c>
      <c r="D23" s="61"/>
    </row>
    <row r="24" spans="1:4" s="12" customFormat="1">
      <c r="A24" s="10"/>
      <c r="B24" s="12" t="s">
        <v>153</v>
      </c>
      <c r="C24" s="12">
        <v>40000</v>
      </c>
      <c r="D24" s="61"/>
    </row>
    <row r="25" spans="1:4" s="12" customFormat="1">
      <c r="A25" s="10"/>
      <c r="B25" s="12" t="s">
        <v>113</v>
      </c>
      <c r="C25" s="12">
        <v>40000</v>
      </c>
      <c r="D25" s="61"/>
    </row>
    <row r="26" spans="1:4" s="12" customFormat="1">
      <c r="A26" s="10"/>
      <c r="B26" s="12" t="s">
        <v>135</v>
      </c>
      <c r="C26" s="12">
        <v>0</v>
      </c>
      <c r="D26" s="61"/>
    </row>
    <row r="27" spans="1:4" s="12" customFormat="1">
      <c r="A27" s="10"/>
      <c r="B27" s="12" t="s">
        <v>126</v>
      </c>
      <c r="C27" s="12">
        <v>0</v>
      </c>
      <c r="D27" s="61"/>
    </row>
    <row r="28" spans="1:4" s="11" customFormat="1">
      <c r="A28" s="14" t="s">
        <v>156</v>
      </c>
      <c r="C28" s="11">
        <f>C29+C30+C31+C32+C33+C34+C35+C36+C37+C38+C39+C40</f>
        <v>10000</v>
      </c>
      <c r="D28" s="61">
        <f>20*500</f>
        <v>10000</v>
      </c>
    </row>
    <row r="29" spans="1:4">
      <c r="B29" s="12" t="s">
        <v>121</v>
      </c>
      <c r="C29" s="12">
        <v>0</v>
      </c>
      <c r="D29" s="61"/>
    </row>
    <row r="30" spans="1:4">
      <c r="B30" s="12" t="s">
        <v>138</v>
      </c>
      <c r="C30" s="12">
        <v>0</v>
      </c>
      <c r="D30" s="61"/>
    </row>
    <row r="31" spans="1:4">
      <c r="B31" s="12" t="s">
        <v>123</v>
      </c>
      <c r="C31" s="12">
        <v>0</v>
      </c>
      <c r="D31" s="61"/>
    </row>
    <row r="32" spans="1:4">
      <c r="B32" s="12" t="s">
        <v>151</v>
      </c>
      <c r="C32" s="12">
        <v>5000</v>
      </c>
      <c r="D32" s="61"/>
    </row>
    <row r="33" spans="1:4">
      <c r="B33" s="12" t="s">
        <v>140</v>
      </c>
      <c r="C33" s="12">
        <v>5000</v>
      </c>
      <c r="D33" s="61"/>
    </row>
    <row r="34" spans="1:4">
      <c r="B34" s="12" t="s">
        <v>125</v>
      </c>
      <c r="C34" s="12">
        <v>0</v>
      </c>
      <c r="D34" s="61"/>
    </row>
    <row r="35" spans="1:4">
      <c r="B35" s="12" t="s">
        <v>141</v>
      </c>
      <c r="C35" s="12">
        <v>0</v>
      </c>
      <c r="D35" s="61"/>
    </row>
    <row r="36" spans="1:4">
      <c r="B36" s="12" t="s">
        <v>152</v>
      </c>
      <c r="C36" s="12">
        <v>0</v>
      </c>
      <c r="D36" s="61"/>
    </row>
    <row r="37" spans="1:4">
      <c r="B37" s="12" t="s">
        <v>153</v>
      </c>
      <c r="C37" s="12">
        <v>0</v>
      </c>
      <c r="D37" s="61"/>
    </row>
    <row r="38" spans="1:4">
      <c r="B38" s="12" t="s">
        <v>113</v>
      </c>
      <c r="C38" s="12">
        <v>0</v>
      </c>
      <c r="D38" s="61"/>
    </row>
    <row r="39" spans="1:4">
      <c r="B39" s="12" t="s">
        <v>135</v>
      </c>
      <c r="C39" s="12">
        <v>0</v>
      </c>
      <c r="D39" s="61"/>
    </row>
    <row r="40" spans="1:4">
      <c r="B40" s="12" t="s">
        <v>126</v>
      </c>
      <c r="C40" s="12">
        <v>0</v>
      </c>
      <c r="D40" s="61"/>
    </row>
    <row r="41" spans="1:4" s="11" customFormat="1">
      <c r="A41" s="14" t="s">
        <v>145</v>
      </c>
      <c r="C41" s="11">
        <f>C42+C43+C44+C45+C46+C47+C48+C49+C50+C51+C52+C53</f>
        <v>388675</v>
      </c>
    </row>
    <row r="42" spans="1:4">
      <c r="B42" s="13" t="s">
        <v>121</v>
      </c>
      <c r="C42" s="13">
        <v>0</v>
      </c>
      <c r="D42" s="61" t="s">
        <v>232</v>
      </c>
    </row>
    <row r="43" spans="1:4">
      <c r="B43" s="13" t="s">
        <v>138</v>
      </c>
      <c r="C43" s="13">
        <v>0</v>
      </c>
      <c r="D43" s="61"/>
    </row>
    <row r="44" spans="1:4">
      <c r="B44" s="13" t="s">
        <v>123</v>
      </c>
      <c r="C44" s="13">
        <v>0</v>
      </c>
      <c r="D44" s="61"/>
    </row>
    <row r="45" spans="1:4">
      <c r="B45" s="13" t="s">
        <v>151</v>
      </c>
      <c r="C45" s="13">
        <v>50000</v>
      </c>
      <c r="D45" s="61"/>
    </row>
    <row r="46" spans="1:4">
      <c r="B46" s="13" t="s">
        <v>140</v>
      </c>
      <c r="C46" s="13">
        <v>100000</v>
      </c>
      <c r="D46" s="61"/>
    </row>
    <row r="47" spans="1:4">
      <c r="B47" s="13" t="s">
        <v>125</v>
      </c>
      <c r="C47" s="13">
        <v>100000</v>
      </c>
      <c r="D47" s="61"/>
    </row>
    <row r="48" spans="1:4">
      <c r="B48" s="13" t="s">
        <v>141</v>
      </c>
      <c r="C48" s="13">
        <v>0</v>
      </c>
      <c r="D48" s="61"/>
    </row>
    <row r="49" spans="1:11">
      <c r="B49" s="13" t="s">
        <v>152</v>
      </c>
      <c r="C49" s="13"/>
      <c r="D49" s="61"/>
    </row>
    <row r="50" spans="1:11">
      <c r="B50" s="13" t="s">
        <v>153</v>
      </c>
      <c r="C50" s="13">
        <v>0</v>
      </c>
      <c r="D50" s="61"/>
    </row>
    <row r="51" spans="1:11">
      <c r="B51" s="13" t="s">
        <v>113</v>
      </c>
      <c r="C51" s="13">
        <v>20000</v>
      </c>
      <c r="D51" s="61"/>
    </row>
    <row r="52" spans="1:11">
      <c r="B52" s="13" t="s">
        <v>135</v>
      </c>
      <c r="C52" s="13">
        <v>60000</v>
      </c>
      <c r="D52" s="61"/>
    </row>
    <row r="53" spans="1:11">
      <c r="B53" s="13" t="s">
        <v>126</v>
      </c>
      <c r="C53" s="13">
        <v>58675</v>
      </c>
      <c r="D53" s="61"/>
    </row>
    <row r="54" spans="1:11" s="11" customFormat="1">
      <c r="A54" s="14" t="s">
        <v>144</v>
      </c>
      <c r="C54" s="11">
        <f>C55+C56+C57+C58+C59+C60+C61+C62+C63+C64+C65+C66</f>
        <v>245775</v>
      </c>
    </row>
    <row r="55" spans="1:11">
      <c r="B55" s="13" t="s">
        <v>121</v>
      </c>
      <c r="C55" s="13">
        <v>0</v>
      </c>
      <c r="D55" s="16"/>
      <c r="E55" s="16" t="s">
        <v>220</v>
      </c>
      <c r="F55" s="16" t="s">
        <v>221</v>
      </c>
      <c r="G55" s="16" t="s">
        <v>229</v>
      </c>
      <c r="H55" s="16" t="s">
        <v>222</v>
      </c>
      <c r="I55" s="16"/>
      <c r="J55" s="16" t="s">
        <v>254</v>
      </c>
      <c r="K55" s="16" t="s">
        <v>255</v>
      </c>
    </row>
    <row r="56" spans="1:11">
      <c r="B56" s="13" t="s">
        <v>138</v>
      </c>
      <c r="C56" s="13">
        <v>0</v>
      </c>
      <c r="D56" s="16" t="s">
        <v>223</v>
      </c>
      <c r="E56" s="16">
        <v>20</v>
      </c>
      <c r="F56" s="16">
        <v>2000</v>
      </c>
      <c r="G56" s="16">
        <f>E56*F56</f>
        <v>40000</v>
      </c>
      <c r="H56" s="16">
        <v>2250</v>
      </c>
      <c r="I56" s="16">
        <f>E56*H56</f>
        <v>45000</v>
      </c>
      <c r="J56" s="16">
        <f>G65+I65</f>
        <v>327700</v>
      </c>
      <c r="K56" s="16">
        <f>J56-(J56*25/100)</f>
        <v>245775</v>
      </c>
    </row>
    <row r="57" spans="1:11">
      <c r="B57" s="13" t="s">
        <v>123</v>
      </c>
      <c r="C57" s="13">
        <v>0</v>
      </c>
      <c r="D57" s="16" t="s">
        <v>224</v>
      </c>
      <c r="E57" s="16">
        <v>15</v>
      </c>
      <c r="F57" s="16">
        <v>2000</v>
      </c>
      <c r="G57" s="16">
        <f t="shared" ref="G57:G61" si="0">E57*F57</f>
        <v>30000</v>
      </c>
      <c r="H57" s="16">
        <v>1500</v>
      </c>
      <c r="I57" s="16">
        <f>E57*H57</f>
        <v>22500</v>
      </c>
    </row>
    <row r="58" spans="1:11">
      <c r="B58" s="13" t="s">
        <v>151</v>
      </c>
      <c r="C58" s="13">
        <v>70000</v>
      </c>
      <c r="D58" s="16" t="s">
        <v>225</v>
      </c>
      <c r="E58" s="16">
        <v>24</v>
      </c>
      <c r="F58" s="16">
        <v>1300</v>
      </c>
      <c r="G58" s="16">
        <f t="shared" si="0"/>
        <v>31200</v>
      </c>
      <c r="H58" s="16"/>
      <c r="I58" s="16"/>
    </row>
    <row r="59" spans="1:11">
      <c r="B59" s="13" t="s">
        <v>140</v>
      </c>
      <c r="C59" s="13">
        <v>50000</v>
      </c>
      <c r="D59" s="16" t="s">
        <v>226</v>
      </c>
      <c r="E59" s="16">
        <v>12</v>
      </c>
      <c r="F59" s="16">
        <v>1750</v>
      </c>
      <c r="G59" s="16">
        <f t="shared" si="0"/>
        <v>21000</v>
      </c>
      <c r="H59" s="16"/>
      <c r="I59" s="16"/>
    </row>
    <row r="60" spans="1:11">
      <c r="B60" s="13" t="s">
        <v>125</v>
      </c>
      <c r="C60" s="13">
        <v>30712.5</v>
      </c>
      <c r="D60" s="16" t="s">
        <v>227</v>
      </c>
      <c r="E60" s="16">
        <v>15</v>
      </c>
      <c r="F60" s="16">
        <v>1750</v>
      </c>
      <c r="G60" s="16">
        <f t="shared" si="0"/>
        <v>26250</v>
      </c>
      <c r="H60" s="16"/>
      <c r="I60" s="16"/>
    </row>
    <row r="61" spans="1:11">
      <c r="B61" s="13" t="s">
        <v>141</v>
      </c>
      <c r="C61" s="13">
        <v>0</v>
      </c>
      <c r="D61" s="16" t="s">
        <v>228</v>
      </c>
      <c r="E61" s="16">
        <v>15</v>
      </c>
      <c r="F61" s="16">
        <v>2000</v>
      </c>
      <c r="G61" s="16">
        <f t="shared" si="0"/>
        <v>30000</v>
      </c>
      <c r="H61" s="16"/>
      <c r="I61" s="16"/>
    </row>
    <row r="62" spans="1:11">
      <c r="B62" s="13" t="s">
        <v>152</v>
      </c>
      <c r="C62" s="13">
        <v>0</v>
      </c>
      <c r="D62" s="16" t="s">
        <v>251</v>
      </c>
      <c r="E62" s="16">
        <v>15</v>
      </c>
      <c r="F62" s="16">
        <v>1500</v>
      </c>
      <c r="G62" s="16">
        <f>E62*F62</f>
        <v>22500</v>
      </c>
      <c r="H62" s="16"/>
      <c r="I62" s="16"/>
    </row>
    <row r="63" spans="1:11">
      <c r="B63" s="13" t="s">
        <v>153</v>
      </c>
      <c r="C63" s="13">
        <v>0</v>
      </c>
      <c r="D63" s="16" t="s">
        <v>252</v>
      </c>
      <c r="E63" s="16">
        <v>15</v>
      </c>
      <c r="F63" s="16"/>
      <c r="H63" s="16">
        <v>1250</v>
      </c>
      <c r="I63" s="16">
        <f>E63*H63</f>
        <v>18750</v>
      </c>
    </row>
    <row r="64" spans="1:11">
      <c r="B64" s="13" t="s">
        <v>113</v>
      </c>
      <c r="C64" s="13">
        <v>45000</v>
      </c>
      <c r="D64" s="16" t="s">
        <v>253</v>
      </c>
      <c r="E64" s="16">
        <f>E58+E59+E60+E61+E62</f>
        <v>81</v>
      </c>
      <c r="F64" s="16"/>
      <c r="H64" s="16">
        <v>500</v>
      </c>
      <c r="I64" s="16">
        <f>E64*H64</f>
        <v>40500</v>
      </c>
      <c r="J64" s="16"/>
    </row>
    <row r="65" spans="1:9">
      <c r="B65" s="13" t="s">
        <v>135</v>
      </c>
      <c r="C65" s="13">
        <v>45000</v>
      </c>
      <c r="D65" s="16" t="s">
        <v>98</v>
      </c>
      <c r="G65" s="16">
        <f>SUM(G56:G64)</f>
        <v>200950</v>
      </c>
      <c r="H65" s="16"/>
      <c r="I65" s="16">
        <f>SUM(I56:I64)</f>
        <v>126750</v>
      </c>
    </row>
    <row r="66" spans="1:9">
      <c r="B66" s="13" t="s">
        <v>126</v>
      </c>
      <c r="C66" s="13">
        <v>5062.5</v>
      </c>
      <c r="D66" s="16" t="s">
        <v>256</v>
      </c>
      <c r="G66" s="16">
        <f>G65-(G65*25/100)</f>
        <v>150712.5</v>
      </c>
      <c r="H66" s="16"/>
      <c r="I66" s="16">
        <f>I65-(I65*25/100)</f>
        <v>95062.5</v>
      </c>
    </row>
    <row r="67" spans="1:9" s="11" customFormat="1">
      <c r="A67" s="14" t="s">
        <v>146</v>
      </c>
      <c r="C67" s="11">
        <f>C68+C69+C70+C71+C72+C73+C74+C75+C76+C77+C78+C79</f>
        <v>275000</v>
      </c>
      <c r="D67" s="15" t="s">
        <v>162</v>
      </c>
      <c r="E67" s="16" t="s">
        <v>101</v>
      </c>
      <c r="F67" s="16" t="s">
        <v>102</v>
      </c>
      <c r="G67" s="16" t="s">
        <v>98</v>
      </c>
    </row>
    <row r="68" spans="1:9">
      <c r="B68" s="13" t="s">
        <v>121</v>
      </c>
      <c r="C68" s="13">
        <v>0</v>
      </c>
      <c r="D68" s="17" t="s">
        <v>158</v>
      </c>
      <c r="E68" s="16">
        <v>74</v>
      </c>
      <c r="F68" s="16">
        <v>1000</v>
      </c>
      <c r="G68" s="16">
        <f>E68*F68</f>
        <v>74000</v>
      </c>
    </row>
    <row r="69" spans="1:9">
      <c r="B69" s="13" t="s">
        <v>138</v>
      </c>
      <c r="C69" s="13">
        <v>0</v>
      </c>
      <c r="D69" s="17" t="s">
        <v>159</v>
      </c>
      <c r="E69" s="16">
        <v>34</v>
      </c>
      <c r="F69" s="16">
        <v>1500</v>
      </c>
      <c r="G69" s="16">
        <f>E69*F69</f>
        <v>51000</v>
      </c>
    </row>
    <row r="70" spans="1:9">
      <c r="B70" s="13" t="s">
        <v>123</v>
      </c>
      <c r="C70" s="13">
        <v>0</v>
      </c>
      <c r="D70" s="17" t="s">
        <v>160</v>
      </c>
      <c r="E70" s="16">
        <v>43</v>
      </c>
      <c r="F70" s="16">
        <v>2200</v>
      </c>
      <c r="G70" s="16">
        <f>E70*F70</f>
        <v>94600</v>
      </c>
    </row>
    <row r="71" spans="1:9">
      <c r="B71" s="13" t="s">
        <v>151</v>
      </c>
      <c r="C71" s="13">
        <v>0</v>
      </c>
      <c r="D71" s="17" t="s">
        <v>161</v>
      </c>
      <c r="E71" s="16">
        <v>136</v>
      </c>
      <c r="F71" s="16">
        <v>2200</v>
      </c>
      <c r="G71" s="16">
        <f>E71*F71</f>
        <v>299200</v>
      </c>
    </row>
    <row r="72" spans="1:9">
      <c r="B72" s="13" t="s">
        <v>140</v>
      </c>
      <c r="C72" s="13">
        <v>70000</v>
      </c>
      <c r="D72" s="17" t="s">
        <v>98</v>
      </c>
      <c r="E72" s="16">
        <f>SUM(E68:E71)</f>
        <v>287</v>
      </c>
      <c r="F72" s="16"/>
      <c r="G72" s="16">
        <f>SUM(G68:G71)</f>
        <v>518800</v>
      </c>
    </row>
    <row r="73" spans="1:9">
      <c r="B73" s="13" t="s">
        <v>125</v>
      </c>
      <c r="C73" s="13">
        <v>50000</v>
      </c>
      <c r="D73" s="15"/>
      <c r="E73" s="16"/>
      <c r="F73" s="16"/>
      <c r="G73" s="16"/>
    </row>
    <row r="74" spans="1:9">
      <c r="B74" s="13" t="s">
        <v>141</v>
      </c>
      <c r="C74" s="13">
        <v>10000</v>
      </c>
      <c r="D74" s="15" t="s">
        <v>163</v>
      </c>
      <c r="E74" s="16">
        <f>E72*45/100</f>
        <v>129.15</v>
      </c>
      <c r="F74" s="16"/>
      <c r="G74" s="16">
        <f>G72*45/100</f>
        <v>233460</v>
      </c>
    </row>
    <row r="75" spans="1:9">
      <c r="B75" s="13" t="s">
        <v>152</v>
      </c>
      <c r="C75" s="13">
        <v>20000</v>
      </c>
      <c r="D75" s="17" t="s">
        <v>98</v>
      </c>
      <c r="E75" s="16"/>
      <c r="F75" s="16"/>
      <c r="G75" s="16">
        <f>G72-G74</f>
        <v>285340</v>
      </c>
    </row>
    <row r="76" spans="1:9">
      <c r="B76" s="13" t="s">
        <v>153</v>
      </c>
      <c r="C76" s="13">
        <v>15000</v>
      </c>
      <c r="D76" s="15" t="s">
        <v>164</v>
      </c>
      <c r="E76" s="16"/>
      <c r="F76" s="16"/>
      <c r="G76" s="16">
        <v>275000</v>
      </c>
    </row>
    <row r="77" spans="1:9">
      <c r="B77" s="13" t="s">
        <v>113</v>
      </c>
      <c r="C77" s="13">
        <v>50000</v>
      </c>
      <c r="D77" s="17" t="s">
        <v>165</v>
      </c>
      <c r="E77" s="18">
        <v>0.6</v>
      </c>
      <c r="F77" s="16"/>
      <c r="G77" s="16">
        <f>G76*60/100</f>
        <v>165000</v>
      </c>
    </row>
    <row r="78" spans="1:9">
      <c r="B78" s="13" t="s">
        <v>135</v>
      </c>
      <c r="C78" s="13">
        <v>40000</v>
      </c>
      <c r="D78" s="17" t="s">
        <v>166</v>
      </c>
      <c r="E78" s="18">
        <v>0.4</v>
      </c>
      <c r="F78" s="16"/>
      <c r="G78" s="16">
        <f>G76*40/100</f>
        <v>110000</v>
      </c>
    </row>
    <row r="79" spans="1:9">
      <c r="B79" s="13" t="s">
        <v>126</v>
      </c>
      <c r="C79" s="13">
        <v>20000</v>
      </c>
      <c r="D79" s="15"/>
      <c r="E79" s="16"/>
      <c r="F79" s="16"/>
      <c r="G79" s="16"/>
    </row>
    <row r="80" spans="1:9" s="11" customFormat="1">
      <c r="A80" s="14" t="s">
        <v>147</v>
      </c>
      <c r="C80" s="11">
        <f>C81+C82+C83+C84+C85+C86+C87+C88+C89+C90+C91+C92</f>
        <v>12000</v>
      </c>
      <c r="D80" s="61">
        <f>1000*(15-15*20/100)</f>
        <v>12000</v>
      </c>
    </row>
    <row r="81" spans="1:4">
      <c r="B81" s="13" t="s">
        <v>121</v>
      </c>
      <c r="C81" s="13">
        <v>1000</v>
      </c>
      <c r="D81" s="61"/>
    </row>
    <row r="82" spans="1:4">
      <c r="B82" s="13" t="s">
        <v>138</v>
      </c>
      <c r="C82" s="13">
        <v>1000</v>
      </c>
      <c r="D82" s="61"/>
    </row>
    <row r="83" spans="1:4">
      <c r="B83" s="13" t="s">
        <v>123</v>
      </c>
      <c r="C83" s="13">
        <v>0</v>
      </c>
      <c r="D83" s="61"/>
    </row>
    <row r="84" spans="1:4">
      <c r="B84" s="13" t="s">
        <v>151</v>
      </c>
      <c r="C84" s="13">
        <v>0</v>
      </c>
      <c r="D84" s="61"/>
    </row>
    <row r="85" spans="1:4">
      <c r="B85" s="13" t="s">
        <v>140</v>
      </c>
      <c r="C85" s="13">
        <v>0</v>
      </c>
      <c r="D85" s="61"/>
    </row>
    <row r="86" spans="1:4">
      <c r="B86" s="13" t="s">
        <v>125</v>
      </c>
      <c r="C86" s="13">
        <v>0</v>
      </c>
      <c r="D86" s="61"/>
    </row>
    <row r="87" spans="1:4">
      <c r="B87" s="13" t="s">
        <v>141</v>
      </c>
      <c r="C87" s="13">
        <v>0</v>
      </c>
      <c r="D87" s="61"/>
    </row>
    <row r="88" spans="1:4">
      <c r="B88" s="13" t="s">
        <v>152</v>
      </c>
      <c r="C88" s="13">
        <v>0</v>
      </c>
      <c r="D88" s="61"/>
    </row>
    <row r="89" spans="1:4">
      <c r="B89" s="13" t="s">
        <v>153</v>
      </c>
      <c r="C89" s="13">
        <v>0</v>
      </c>
      <c r="D89" s="61"/>
    </row>
    <row r="90" spans="1:4">
      <c r="B90" s="13" t="s">
        <v>113</v>
      </c>
      <c r="C90" s="13">
        <v>0</v>
      </c>
      <c r="D90" s="61"/>
    </row>
    <row r="91" spans="1:4">
      <c r="B91" s="13" t="s">
        <v>135</v>
      </c>
      <c r="C91" s="13">
        <v>6000</v>
      </c>
      <c r="D91" s="61"/>
    </row>
    <row r="92" spans="1:4">
      <c r="B92" s="13" t="s">
        <v>126</v>
      </c>
      <c r="C92" s="13">
        <v>4000</v>
      </c>
      <c r="D92" s="61"/>
    </row>
    <row r="93" spans="1:4" s="11" customFormat="1">
      <c r="A93" s="14" t="s">
        <v>157</v>
      </c>
      <c r="C93" s="11">
        <f>C94+C95+C96+C97+C98+C99+C100+C101+C102+C103+C104+C105</f>
        <v>40000</v>
      </c>
      <c r="D93" s="61">
        <f>20*2000</f>
        <v>40000</v>
      </c>
    </row>
    <row r="94" spans="1:4">
      <c r="B94" s="13" t="s">
        <v>121</v>
      </c>
      <c r="C94" s="13">
        <v>0</v>
      </c>
      <c r="D94" s="61"/>
    </row>
    <row r="95" spans="1:4">
      <c r="B95" s="13" t="s">
        <v>138</v>
      </c>
      <c r="C95" s="13">
        <v>0</v>
      </c>
      <c r="D95" s="61"/>
    </row>
    <row r="96" spans="1:4">
      <c r="B96" s="13" t="s">
        <v>123</v>
      </c>
      <c r="C96" s="13">
        <v>0</v>
      </c>
      <c r="D96" s="61"/>
    </row>
    <row r="97" spans="1:8">
      <c r="B97" s="13" t="s">
        <v>151</v>
      </c>
      <c r="C97" s="13">
        <v>10000</v>
      </c>
      <c r="D97" s="61"/>
    </row>
    <row r="98" spans="1:8">
      <c r="B98" s="13" t="s">
        <v>140</v>
      </c>
      <c r="C98" s="13">
        <v>10000</v>
      </c>
      <c r="D98" s="61"/>
    </row>
    <row r="99" spans="1:8">
      <c r="B99" s="13" t="s">
        <v>125</v>
      </c>
      <c r="C99" s="13">
        <v>0</v>
      </c>
      <c r="D99" s="61"/>
    </row>
    <row r="100" spans="1:8">
      <c r="B100" s="13" t="s">
        <v>141</v>
      </c>
      <c r="C100" s="13">
        <v>0</v>
      </c>
      <c r="D100" s="61"/>
    </row>
    <row r="101" spans="1:8">
      <c r="B101" s="13" t="s">
        <v>152</v>
      </c>
      <c r="C101" s="13">
        <v>0</v>
      </c>
      <c r="D101" s="61"/>
    </row>
    <row r="102" spans="1:8">
      <c r="B102" s="13" t="s">
        <v>153</v>
      </c>
      <c r="C102" s="13">
        <v>10000</v>
      </c>
      <c r="D102" s="61"/>
    </row>
    <row r="103" spans="1:8">
      <c r="B103" s="13" t="s">
        <v>113</v>
      </c>
      <c r="C103" s="13">
        <v>10000</v>
      </c>
      <c r="D103" s="61"/>
    </row>
    <row r="104" spans="1:8">
      <c r="B104" s="13" t="s">
        <v>135</v>
      </c>
      <c r="C104" s="13">
        <v>0</v>
      </c>
      <c r="D104" s="61"/>
    </row>
    <row r="105" spans="1:8">
      <c r="B105" s="13" t="s">
        <v>126</v>
      </c>
      <c r="C105" s="13">
        <v>0</v>
      </c>
      <c r="D105" s="61"/>
    </row>
    <row r="106" spans="1:8" s="11" customFormat="1">
      <c r="A106" s="14" t="s">
        <v>148</v>
      </c>
      <c r="C106" s="11">
        <f>C107+C108+C109+C110+C111+C112+C113+C114+C115+C116+C117+C118</f>
        <v>34875</v>
      </c>
      <c r="D106" s="61">
        <f>(45-45*30/100)*650+(12-12*20/100)*1500</f>
        <v>34875</v>
      </c>
      <c r="E106" s="11" t="s">
        <v>203</v>
      </c>
    </row>
    <row r="107" spans="1:8">
      <c r="B107" s="13" t="s">
        <v>121</v>
      </c>
      <c r="C107" s="13">
        <v>0</v>
      </c>
      <c r="D107" s="61"/>
      <c r="F107" s="13" t="s">
        <v>121</v>
      </c>
      <c r="H107" s="62">
        <f>(45*150)+(12*700)</f>
        <v>15150</v>
      </c>
    </row>
    <row r="108" spans="1:8">
      <c r="B108" s="13" t="s">
        <v>138</v>
      </c>
      <c r="C108" s="13">
        <v>0</v>
      </c>
      <c r="D108" s="61"/>
      <c r="F108" s="13" t="s">
        <v>138</v>
      </c>
      <c r="H108" s="62"/>
    </row>
    <row r="109" spans="1:8">
      <c r="B109" s="13" t="s">
        <v>123</v>
      </c>
      <c r="C109" s="13">
        <v>0</v>
      </c>
      <c r="D109" s="61"/>
      <c r="F109" s="13" t="s">
        <v>123</v>
      </c>
      <c r="G109">
        <v>15150</v>
      </c>
      <c r="H109" s="62"/>
    </row>
    <row r="110" spans="1:8">
      <c r="B110" s="13" t="s">
        <v>151</v>
      </c>
      <c r="C110" s="13">
        <v>15000</v>
      </c>
      <c r="D110" s="61"/>
      <c r="F110" s="13" t="s">
        <v>151</v>
      </c>
      <c r="H110" s="62"/>
    </row>
    <row r="111" spans="1:8">
      <c r="B111" s="13" t="s">
        <v>140</v>
      </c>
      <c r="C111" s="13">
        <v>15000</v>
      </c>
      <c r="D111" s="61"/>
      <c r="F111" s="13" t="s">
        <v>140</v>
      </c>
      <c r="H111" s="62"/>
    </row>
    <row r="112" spans="1:8">
      <c r="B112" s="13" t="s">
        <v>125</v>
      </c>
      <c r="C112" s="13">
        <v>4875</v>
      </c>
      <c r="D112" s="61"/>
      <c r="F112" s="13" t="s">
        <v>125</v>
      </c>
      <c r="H112" s="62"/>
    </row>
    <row r="113" spans="1:8">
      <c r="B113" s="13" t="s">
        <v>141</v>
      </c>
      <c r="C113" s="13">
        <v>0</v>
      </c>
      <c r="D113" s="61"/>
      <c r="F113" s="13" t="s">
        <v>141</v>
      </c>
      <c r="H113" s="62"/>
    </row>
    <row r="114" spans="1:8">
      <c r="B114" s="13" t="s">
        <v>152</v>
      </c>
      <c r="C114" s="13">
        <v>0</v>
      </c>
      <c r="D114" s="61"/>
      <c r="F114" s="13" t="s">
        <v>152</v>
      </c>
      <c r="H114" s="62"/>
    </row>
    <row r="115" spans="1:8">
      <c r="B115" s="13" t="s">
        <v>153</v>
      </c>
      <c r="C115" s="13">
        <v>0</v>
      </c>
      <c r="D115" s="61"/>
      <c r="F115" s="13" t="s">
        <v>153</v>
      </c>
      <c r="H115" s="62"/>
    </row>
    <row r="116" spans="1:8">
      <c r="B116" s="13" t="s">
        <v>113</v>
      </c>
      <c r="C116" s="13">
        <v>0</v>
      </c>
      <c r="D116" s="61"/>
      <c r="F116" s="13" t="s">
        <v>113</v>
      </c>
      <c r="H116" s="62"/>
    </row>
    <row r="117" spans="1:8">
      <c r="B117" s="13" t="s">
        <v>135</v>
      </c>
      <c r="C117" s="13">
        <v>0</v>
      </c>
      <c r="D117" s="61"/>
      <c r="F117" s="13" t="s">
        <v>135</v>
      </c>
      <c r="H117" s="62"/>
    </row>
    <row r="118" spans="1:8">
      <c r="B118" s="13" t="s">
        <v>126</v>
      </c>
      <c r="C118" s="13">
        <v>0</v>
      </c>
      <c r="D118" s="61"/>
      <c r="F118" s="13" t="s">
        <v>126</v>
      </c>
      <c r="H118" s="62"/>
    </row>
    <row r="119" spans="1:8" s="11" customFormat="1">
      <c r="A119" s="14" t="s">
        <v>149</v>
      </c>
      <c r="C119" s="11">
        <f>C120+C121+C122+C123+C124+C125+C126+C127+C128+C129+C130+C131</f>
        <v>11200</v>
      </c>
      <c r="D119" s="61">
        <f>(28*500)-(14000*20/100)</f>
        <v>11200</v>
      </c>
    </row>
    <row r="120" spans="1:8">
      <c r="B120" s="13" t="s">
        <v>121</v>
      </c>
      <c r="C120" s="13">
        <v>0</v>
      </c>
      <c r="D120" s="61"/>
    </row>
    <row r="121" spans="1:8">
      <c r="B121" s="13" t="s">
        <v>138</v>
      </c>
      <c r="C121" s="13">
        <v>0</v>
      </c>
      <c r="D121" s="61"/>
    </row>
    <row r="122" spans="1:8">
      <c r="B122" s="13" t="s">
        <v>123</v>
      </c>
      <c r="C122" s="13">
        <v>0</v>
      </c>
      <c r="D122" s="61"/>
    </row>
    <row r="123" spans="1:8">
      <c r="B123" s="13" t="s">
        <v>151</v>
      </c>
      <c r="C123" s="13">
        <v>8000</v>
      </c>
      <c r="D123" s="61"/>
    </row>
    <row r="124" spans="1:8">
      <c r="B124" s="13" t="s">
        <v>140</v>
      </c>
      <c r="C124" s="13">
        <v>2000</v>
      </c>
      <c r="D124" s="61"/>
    </row>
    <row r="125" spans="1:8">
      <c r="B125" s="13" t="s">
        <v>125</v>
      </c>
      <c r="C125" s="13">
        <v>1200</v>
      </c>
      <c r="D125" s="61"/>
    </row>
    <row r="126" spans="1:8">
      <c r="B126" s="13" t="s">
        <v>141</v>
      </c>
      <c r="C126" s="13">
        <v>0</v>
      </c>
      <c r="D126" s="61"/>
    </row>
    <row r="127" spans="1:8">
      <c r="B127" s="13" t="s">
        <v>152</v>
      </c>
      <c r="C127" s="13">
        <v>0</v>
      </c>
      <c r="D127" s="61"/>
    </row>
    <row r="128" spans="1:8">
      <c r="B128" s="13" t="s">
        <v>153</v>
      </c>
      <c r="C128" s="13">
        <v>0</v>
      </c>
      <c r="D128" s="61"/>
    </row>
    <row r="129" spans="1:4">
      <c r="B129" s="13" t="s">
        <v>113</v>
      </c>
      <c r="C129" s="13">
        <v>0</v>
      </c>
      <c r="D129" s="61"/>
    </row>
    <row r="130" spans="1:4">
      <c r="B130" s="13" t="s">
        <v>135</v>
      </c>
      <c r="C130" s="13">
        <v>0</v>
      </c>
      <c r="D130" s="61"/>
    </row>
    <row r="131" spans="1:4">
      <c r="B131" s="13" t="s">
        <v>126</v>
      </c>
      <c r="C131" s="13">
        <v>0</v>
      </c>
      <c r="D131" s="61"/>
    </row>
    <row r="132" spans="1:4" s="11" customFormat="1">
      <c r="A132" s="14" t="s">
        <v>150</v>
      </c>
      <c r="C132" s="11">
        <f>C133+C134+C135+C136+C137+C138+C139+C140+C141+C142+C143+C144</f>
        <v>60000</v>
      </c>
      <c r="D132" s="61">
        <f>150*400</f>
        <v>60000</v>
      </c>
    </row>
    <row r="133" spans="1:4">
      <c r="B133" s="13" t="s">
        <v>121</v>
      </c>
      <c r="C133" s="13">
        <v>0</v>
      </c>
      <c r="D133" s="61"/>
    </row>
    <row r="134" spans="1:4">
      <c r="B134" s="13" t="s">
        <v>138</v>
      </c>
      <c r="C134" s="13">
        <v>20000</v>
      </c>
      <c r="D134" s="61"/>
    </row>
    <row r="135" spans="1:4">
      <c r="B135" s="13" t="s">
        <v>123</v>
      </c>
      <c r="C135" s="13">
        <v>20000</v>
      </c>
      <c r="D135" s="61"/>
    </row>
    <row r="136" spans="1:4">
      <c r="B136" s="13" t="s">
        <v>151</v>
      </c>
      <c r="C136" s="13">
        <v>20000</v>
      </c>
      <c r="D136" s="61"/>
    </row>
    <row r="137" spans="1:4">
      <c r="B137" s="13" t="s">
        <v>140</v>
      </c>
      <c r="C137" s="13">
        <v>0</v>
      </c>
      <c r="D137" s="61"/>
    </row>
    <row r="138" spans="1:4">
      <c r="B138" s="13" t="s">
        <v>125</v>
      </c>
      <c r="C138" s="13">
        <v>0</v>
      </c>
      <c r="D138" s="61"/>
    </row>
    <row r="139" spans="1:4">
      <c r="B139" s="13" t="s">
        <v>141</v>
      </c>
      <c r="C139" s="13">
        <v>0</v>
      </c>
      <c r="D139" s="61"/>
    </row>
    <row r="140" spans="1:4">
      <c r="B140" s="13" t="s">
        <v>152</v>
      </c>
      <c r="C140" s="13">
        <v>0</v>
      </c>
      <c r="D140" s="61"/>
    </row>
    <row r="141" spans="1:4">
      <c r="B141" s="13" t="s">
        <v>153</v>
      </c>
      <c r="C141" s="13">
        <v>0</v>
      </c>
      <c r="D141" s="61"/>
    </row>
    <row r="142" spans="1:4">
      <c r="B142" s="13" t="s">
        <v>113</v>
      </c>
      <c r="C142" s="13">
        <v>0</v>
      </c>
      <c r="D142" s="61"/>
    </row>
    <row r="143" spans="1:4">
      <c r="B143" s="13" t="s">
        <v>135</v>
      </c>
      <c r="C143" s="13">
        <v>0</v>
      </c>
      <c r="D143" s="61"/>
    </row>
    <row r="144" spans="1:4">
      <c r="B144" s="13" t="s">
        <v>126</v>
      </c>
      <c r="C144" s="13">
        <v>0</v>
      </c>
      <c r="D144" s="61"/>
    </row>
  </sheetData>
  <mergeCells count="10">
    <mergeCell ref="D132:D144"/>
    <mergeCell ref="H107:H118"/>
    <mergeCell ref="D106:D118"/>
    <mergeCell ref="D119:D131"/>
    <mergeCell ref="D2:D14"/>
    <mergeCell ref="D15:D27"/>
    <mergeCell ref="D80:D92"/>
    <mergeCell ref="D93:D105"/>
    <mergeCell ref="D28:D40"/>
    <mergeCell ref="D42:D53"/>
  </mergeCells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1"/>
  <sheetViews>
    <sheetView workbookViewId="0">
      <pane xSplit="5" topLeftCell="L1" activePane="topRight" state="frozen"/>
      <selection pane="topRight" activeCell="D19" sqref="D19"/>
    </sheetView>
  </sheetViews>
  <sheetFormatPr baseColWidth="10" defaultRowHeight="15" x14ac:dyDescent="0"/>
  <cols>
    <col min="2" max="2" width="46" bestFit="1" customWidth="1"/>
    <col min="3" max="3" width="12.5" bestFit="1" customWidth="1"/>
    <col min="4" max="4" width="13.5" bestFit="1" customWidth="1"/>
    <col min="6" max="6" width="13.6640625" bestFit="1" customWidth="1"/>
    <col min="7" max="7" width="14.6640625" bestFit="1" customWidth="1"/>
    <col min="8" max="8" width="14.5" bestFit="1" customWidth="1"/>
    <col min="9" max="9" width="15.5" bestFit="1" customWidth="1"/>
    <col min="10" max="10" width="12.5" bestFit="1" customWidth="1"/>
    <col min="11" max="11" width="13.5" bestFit="1" customWidth="1"/>
    <col min="12" max="12" width="12.1640625" bestFit="1" customWidth="1"/>
    <col min="13" max="13" width="13.1640625" bestFit="1" customWidth="1"/>
    <col min="19" max="19" width="11.83203125" bestFit="1" customWidth="1"/>
    <col min="20" max="20" width="14" bestFit="1" customWidth="1"/>
    <col min="21" max="21" width="15" bestFit="1" customWidth="1"/>
    <col min="22" max="22" width="17.33203125" bestFit="1" customWidth="1"/>
    <col min="23" max="23" width="18.33203125" bestFit="1" customWidth="1"/>
    <col min="24" max="24" width="14.83203125" bestFit="1" customWidth="1"/>
    <col min="25" max="25" width="15.83203125" bestFit="1" customWidth="1"/>
    <col min="26" max="26" width="16.83203125" bestFit="1" customWidth="1"/>
    <col min="27" max="27" width="17.83203125" bestFit="1" customWidth="1"/>
    <col min="28" max="28" width="16.6640625" bestFit="1" customWidth="1"/>
    <col min="29" max="29" width="17.6640625" bestFit="1" customWidth="1"/>
  </cols>
  <sheetData>
    <row r="1" spans="1:29" s="6" customFormat="1">
      <c r="A1" s="6" t="s">
        <v>0</v>
      </c>
    </row>
    <row r="2" spans="1:29" s="6" customFormat="1">
      <c r="A2" s="4" t="s">
        <v>1</v>
      </c>
      <c r="B2" s="4" t="s">
        <v>2</v>
      </c>
      <c r="C2" s="5" t="s">
        <v>58</v>
      </c>
      <c r="D2" s="5" t="s">
        <v>59</v>
      </c>
      <c r="E2" s="5" t="s">
        <v>60</v>
      </c>
      <c r="F2" s="8" t="s">
        <v>61</v>
      </c>
      <c r="G2" s="4" t="s">
        <v>62</v>
      </c>
      <c r="H2" s="8" t="s">
        <v>63</v>
      </c>
      <c r="I2" s="4" t="s">
        <v>64</v>
      </c>
      <c r="J2" s="8" t="s">
        <v>65</v>
      </c>
      <c r="K2" s="4" t="s">
        <v>66</v>
      </c>
      <c r="L2" s="8" t="s">
        <v>67</v>
      </c>
      <c r="M2" s="4" t="s">
        <v>68</v>
      </c>
      <c r="N2" s="8" t="s">
        <v>69</v>
      </c>
      <c r="O2" s="4" t="s">
        <v>70</v>
      </c>
      <c r="P2" s="8" t="s">
        <v>71</v>
      </c>
      <c r="Q2" s="4" t="s">
        <v>72</v>
      </c>
      <c r="R2" s="8" t="s">
        <v>73</v>
      </c>
      <c r="S2" s="4" t="s">
        <v>74</v>
      </c>
      <c r="T2" s="8" t="s">
        <v>75</v>
      </c>
      <c r="U2" s="4" t="s">
        <v>76</v>
      </c>
      <c r="V2" s="8" t="s">
        <v>77</v>
      </c>
      <c r="W2" s="4" t="s">
        <v>78</v>
      </c>
      <c r="X2" s="8" t="s">
        <v>79</v>
      </c>
      <c r="Y2" s="4" t="s">
        <v>80</v>
      </c>
      <c r="Z2" s="8" t="s">
        <v>81</v>
      </c>
      <c r="AA2" s="4" t="s">
        <v>82</v>
      </c>
      <c r="AB2" s="8" t="s">
        <v>83</v>
      </c>
      <c r="AC2" s="4" t="s">
        <v>84</v>
      </c>
    </row>
    <row r="3" spans="1:29">
      <c r="A3" s="1">
        <v>3000</v>
      </c>
      <c r="B3" s="1" t="s">
        <v>3</v>
      </c>
      <c r="C3" s="3">
        <f>F3+H3+J3+L3+N3+P3+R3+T3+V3+X3+Z3+AB3</f>
        <v>0</v>
      </c>
      <c r="D3" s="2">
        <f>G3+I3+K3+M3+O3+Q3+S3+U3+W3+Y3+AA3+AC3</f>
        <v>0</v>
      </c>
      <c r="E3" s="3">
        <f>C3-D3</f>
        <v>0</v>
      </c>
      <c r="F3" s="9">
        <v>0</v>
      </c>
      <c r="G3" s="1">
        <v>0</v>
      </c>
      <c r="H3" s="9">
        <v>0</v>
      </c>
      <c r="I3" s="1">
        <v>0</v>
      </c>
      <c r="J3" s="9">
        <v>0</v>
      </c>
      <c r="K3" s="1">
        <v>0</v>
      </c>
      <c r="L3" s="9">
        <v>0</v>
      </c>
      <c r="M3" s="1">
        <v>0</v>
      </c>
      <c r="N3" s="9">
        <v>0</v>
      </c>
      <c r="O3" s="1">
        <v>0</v>
      </c>
      <c r="P3" s="9">
        <v>0</v>
      </c>
      <c r="Q3" s="1">
        <v>0</v>
      </c>
      <c r="R3" s="9">
        <v>0</v>
      </c>
      <c r="S3" s="1">
        <v>0</v>
      </c>
      <c r="T3" s="9">
        <v>0</v>
      </c>
      <c r="U3" s="1">
        <v>0</v>
      </c>
      <c r="V3" s="9">
        <v>0</v>
      </c>
      <c r="W3" s="1">
        <v>0</v>
      </c>
      <c r="X3" s="9">
        <v>0</v>
      </c>
      <c r="Y3" s="1">
        <v>0</v>
      </c>
      <c r="Z3" s="9">
        <v>0</v>
      </c>
      <c r="AA3" s="1">
        <v>0</v>
      </c>
      <c r="AB3" s="9">
        <v>0</v>
      </c>
      <c r="AC3" s="1">
        <v>0</v>
      </c>
    </row>
    <row r="4" spans="1:29">
      <c r="A4" s="1">
        <v>3001</v>
      </c>
      <c r="B4" s="1" t="s">
        <v>4</v>
      </c>
      <c r="C4" s="3">
        <f t="shared" ref="C4:C14" si="0">F4+H4+J4+L4+N4+P4+R4+T4+V4+X4+Z4+AB4</f>
        <v>200000</v>
      </c>
      <c r="D4" s="2">
        <f t="shared" ref="D4:D14" si="1">G4+I4+K4+M4+O4+Q4+S4+U4+W4+Y4+AA4+AC4</f>
        <v>0</v>
      </c>
      <c r="E4" s="3">
        <f t="shared" ref="E4:E15" si="2">C4-D4</f>
        <v>200000</v>
      </c>
      <c r="F4" s="9">
        <v>0</v>
      </c>
      <c r="G4" s="1">
        <v>0</v>
      </c>
      <c r="H4" s="9">
        <v>0</v>
      </c>
      <c r="I4" s="1">
        <v>0</v>
      </c>
      <c r="J4" s="9">
        <v>0</v>
      </c>
      <c r="K4" s="1">
        <v>0</v>
      </c>
      <c r="L4" s="9">
        <v>0</v>
      </c>
      <c r="M4" s="1">
        <v>0</v>
      </c>
      <c r="N4" s="9">
        <v>0</v>
      </c>
      <c r="O4" s="1">
        <v>0</v>
      </c>
      <c r="P4" s="9">
        <v>0</v>
      </c>
      <c r="Q4" s="1">
        <v>0</v>
      </c>
      <c r="R4" s="9">
        <f>0+'3001'!C6</f>
        <v>100000</v>
      </c>
      <c r="S4" s="1">
        <v>0</v>
      </c>
      <c r="T4" s="9">
        <v>0</v>
      </c>
      <c r="U4" s="1">
        <v>0</v>
      </c>
      <c r="V4" s="9">
        <v>0</v>
      </c>
      <c r="W4" s="1">
        <v>0</v>
      </c>
      <c r="X4" s="9">
        <v>0</v>
      </c>
      <c r="Y4" s="1">
        <v>0</v>
      </c>
      <c r="Z4" s="9">
        <v>0</v>
      </c>
      <c r="AA4" s="1">
        <v>0</v>
      </c>
      <c r="AB4" s="9">
        <f>0+'3001'!C7</f>
        <v>100000</v>
      </c>
      <c r="AC4" s="1">
        <v>0</v>
      </c>
    </row>
    <row r="5" spans="1:29">
      <c r="A5" s="1">
        <v>3100</v>
      </c>
      <c r="B5" s="1" t="s">
        <v>5</v>
      </c>
      <c r="C5" s="3">
        <f t="shared" si="0"/>
        <v>0</v>
      </c>
      <c r="D5" s="2">
        <f t="shared" si="1"/>
        <v>0</v>
      </c>
      <c r="E5" s="3">
        <f t="shared" si="2"/>
        <v>0</v>
      </c>
      <c r="F5" s="9">
        <v>0</v>
      </c>
      <c r="G5" s="1">
        <v>0</v>
      </c>
      <c r="H5" s="9">
        <v>0</v>
      </c>
      <c r="I5" s="1">
        <v>0</v>
      </c>
      <c r="J5" s="9">
        <v>0</v>
      </c>
      <c r="K5" s="1">
        <v>0</v>
      </c>
      <c r="L5" s="9">
        <v>0</v>
      </c>
      <c r="M5" s="1">
        <v>0</v>
      </c>
      <c r="N5" s="9">
        <v>0</v>
      </c>
      <c r="O5" s="1">
        <v>0</v>
      </c>
      <c r="P5" s="9">
        <v>0</v>
      </c>
      <c r="Q5" s="1">
        <v>0</v>
      </c>
      <c r="R5" s="9">
        <v>0</v>
      </c>
      <c r="S5" s="1">
        <v>0</v>
      </c>
      <c r="T5" s="9">
        <v>0</v>
      </c>
      <c r="U5" s="1">
        <v>0</v>
      </c>
      <c r="V5" s="9">
        <v>0</v>
      </c>
      <c r="W5" s="1">
        <v>0</v>
      </c>
      <c r="X5" s="9">
        <v>0</v>
      </c>
      <c r="Y5" s="1">
        <v>0</v>
      </c>
      <c r="Z5" s="9">
        <v>0</v>
      </c>
      <c r="AA5" s="1">
        <v>0</v>
      </c>
      <c r="AB5" s="9">
        <v>0</v>
      </c>
      <c r="AC5" s="1">
        <v>0</v>
      </c>
    </row>
    <row r="6" spans="1:29">
      <c r="A6" s="1">
        <v>3110</v>
      </c>
      <c r="B6" s="1" t="s">
        <v>6</v>
      </c>
      <c r="C6" s="3">
        <f t="shared" si="0"/>
        <v>0</v>
      </c>
      <c r="D6" s="2">
        <f t="shared" si="1"/>
        <v>0</v>
      </c>
      <c r="E6" s="3">
        <f t="shared" si="2"/>
        <v>0</v>
      </c>
      <c r="F6" s="9">
        <v>0</v>
      </c>
      <c r="G6" s="1">
        <v>0</v>
      </c>
      <c r="H6" s="9">
        <v>0</v>
      </c>
      <c r="I6" s="1">
        <v>0</v>
      </c>
      <c r="J6" s="9">
        <v>0</v>
      </c>
      <c r="K6" s="1">
        <v>0</v>
      </c>
      <c r="L6" s="9">
        <v>0</v>
      </c>
      <c r="M6" s="1">
        <v>0</v>
      </c>
      <c r="N6" s="9">
        <v>0</v>
      </c>
      <c r="O6" s="1">
        <v>0</v>
      </c>
      <c r="P6" s="9">
        <v>0</v>
      </c>
      <c r="Q6" s="1">
        <v>0</v>
      </c>
      <c r="R6" s="9">
        <v>0</v>
      </c>
      <c r="S6" s="1">
        <v>0</v>
      </c>
      <c r="T6" s="9">
        <v>0</v>
      </c>
      <c r="U6" s="1">
        <v>0</v>
      </c>
      <c r="V6" s="9">
        <v>0</v>
      </c>
      <c r="W6" s="1">
        <v>0</v>
      </c>
      <c r="X6" s="9">
        <v>0</v>
      </c>
      <c r="Y6" s="1">
        <v>0</v>
      </c>
      <c r="Z6" s="9">
        <v>0</v>
      </c>
      <c r="AA6" s="1">
        <v>0</v>
      </c>
      <c r="AB6" s="9">
        <v>0</v>
      </c>
      <c r="AC6" s="1">
        <v>0</v>
      </c>
    </row>
    <row r="7" spans="1:29">
      <c r="A7" s="1">
        <v>3120</v>
      </c>
      <c r="B7" s="1" t="s">
        <v>7</v>
      </c>
      <c r="C7" s="3">
        <f t="shared" si="0"/>
        <v>0</v>
      </c>
      <c r="D7" s="2">
        <f t="shared" si="1"/>
        <v>0</v>
      </c>
      <c r="E7" s="3">
        <f t="shared" si="2"/>
        <v>0</v>
      </c>
      <c r="F7" s="9">
        <v>0</v>
      </c>
      <c r="G7" s="1">
        <v>0</v>
      </c>
      <c r="H7" s="9">
        <v>0</v>
      </c>
      <c r="I7" s="1">
        <v>0</v>
      </c>
      <c r="J7" s="9">
        <v>0</v>
      </c>
      <c r="K7" s="1">
        <v>0</v>
      </c>
      <c r="L7" s="9">
        <v>0</v>
      </c>
      <c r="M7" s="1">
        <v>0</v>
      </c>
      <c r="N7" s="9">
        <v>0</v>
      </c>
      <c r="O7" s="1">
        <v>0</v>
      </c>
      <c r="P7" s="9">
        <v>0</v>
      </c>
      <c r="Q7" s="1">
        <v>0</v>
      </c>
      <c r="R7" s="9">
        <v>0</v>
      </c>
      <c r="S7" s="1">
        <v>0</v>
      </c>
      <c r="T7" s="9">
        <v>0</v>
      </c>
      <c r="U7" s="1">
        <v>0</v>
      </c>
      <c r="V7" s="9">
        <v>0</v>
      </c>
      <c r="W7" s="1">
        <v>0</v>
      </c>
      <c r="X7" s="9">
        <v>0</v>
      </c>
      <c r="Y7" s="1">
        <v>0</v>
      </c>
      <c r="Z7" s="9">
        <v>0</v>
      </c>
      <c r="AA7" s="1">
        <v>0</v>
      </c>
      <c r="AB7" s="9">
        <v>0</v>
      </c>
      <c r="AC7" s="1">
        <v>0</v>
      </c>
    </row>
    <row r="8" spans="1:29">
      <c r="A8" s="1">
        <v>3400</v>
      </c>
      <c r="B8" s="1" t="s">
        <v>8</v>
      </c>
      <c r="C8" s="3">
        <f t="shared" si="0"/>
        <v>573000</v>
      </c>
      <c r="D8" s="2">
        <f t="shared" si="1"/>
        <v>0</v>
      </c>
      <c r="E8" s="3">
        <f t="shared" si="2"/>
        <v>573000</v>
      </c>
      <c r="F8" s="9">
        <v>0</v>
      </c>
      <c r="G8" s="1">
        <v>0</v>
      </c>
      <c r="H8" s="9">
        <v>0</v>
      </c>
      <c r="I8" s="1">
        <v>0</v>
      </c>
      <c r="J8" s="9">
        <f>0+'3400'!C3+'3400'!C6</f>
        <v>105000</v>
      </c>
      <c r="K8" s="1">
        <v>0</v>
      </c>
      <c r="L8" s="9">
        <v>0</v>
      </c>
      <c r="M8" s="1">
        <v>0</v>
      </c>
      <c r="N8" s="9">
        <v>0</v>
      </c>
      <c r="O8" s="1">
        <v>0</v>
      </c>
      <c r="P8" s="9">
        <f>0+'3400'!C8</f>
        <v>193000</v>
      </c>
      <c r="Q8" s="1">
        <v>0</v>
      </c>
      <c r="R8" s="9">
        <v>0</v>
      </c>
      <c r="S8" s="1">
        <v>0</v>
      </c>
      <c r="T8" s="9">
        <v>0</v>
      </c>
      <c r="U8" s="1">
        <v>0</v>
      </c>
      <c r="V8" s="9">
        <v>0</v>
      </c>
      <c r="W8" s="1">
        <v>0</v>
      </c>
      <c r="X8" s="9">
        <f>0+'3400'!C4+'3400'!C7</f>
        <v>105000</v>
      </c>
      <c r="Y8" s="1">
        <v>0</v>
      </c>
      <c r="Z8" s="9">
        <v>0</v>
      </c>
      <c r="AA8" s="1">
        <v>0</v>
      </c>
      <c r="AB8" s="9">
        <f>0+'3400'!C9+'3400'!C18</f>
        <v>170000</v>
      </c>
      <c r="AC8" s="1">
        <v>0</v>
      </c>
    </row>
    <row r="9" spans="1:29">
      <c r="A9" s="1">
        <v>3700</v>
      </c>
      <c r="B9" s="1" t="s">
        <v>9</v>
      </c>
      <c r="C9" s="3">
        <f t="shared" si="0"/>
        <v>312000</v>
      </c>
      <c r="D9" s="2">
        <f t="shared" si="1"/>
        <v>0</v>
      </c>
      <c r="E9" s="3">
        <f t="shared" si="2"/>
        <v>312000</v>
      </c>
      <c r="F9" s="9">
        <f>0+'3700'!C3</f>
        <v>0</v>
      </c>
      <c r="G9" s="1">
        <v>0</v>
      </c>
      <c r="H9" s="9">
        <v>0</v>
      </c>
      <c r="I9" s="1">
        <v>0</v>
      </c>
      <c r="J9" s="9">
        <f>0+'3700'!C5</f>
        <v>0</v>
      </c>
      <c r="K9" s="1">
        <v>0</v>
      </c>
      <c r="L9" s="9">
        <f>0+'3700'!C6</f>
        <v>80000</v>
      </c>
      <c r="M9" s="1">
        <v>0</v>
      </c>
      <c r="N9" s="9">
        <f>0+'3700'!C7</f>
        <v>60000</v>
      </c>
      <c r="O9" s="1">
        <v>0</v>
      </c>
      <c r="P9" s="9">
        <f>0+'3700'!C8</f>
        <v>50000</v>
      </c>
      <c r="Q9" s="1">
        <v>0</v>
      </c>
      <c r="R9" s="9">
        <f>0+'3700'!C9</f>
        <v>0</v>
      </c>
      <c r="S9" s="1">
        <v>0</v>
      </c>
      <c r="T9" s="9">
        <f>0+'3700'!C10</f>
        <v>22000</v>
      </c>
      <c r="U9" s="1">
        <v>0</v>
      </c>
      <c r="V9" s="9">
        <f>0+'3700'!C11</f>
        <v>20000</v>
      </c>
      <c r="W9" s="1">
        <v>0</v>
      </c>
      <c r="X9" s="9">
        <f>0+'3700'!C12</f>
        <v>40000</v>
      </c>
      <c r="Y9" s="1">
        <v>0</v>
      </c>
      <c r="Z9" s="9">
        <f>0+'3700'!C13</f>
        <v>20000</v>
      </c>
      <c r="AA9" s="1">
        <v>0</v>
      </c>
      <c r="AB9" s="9">
        <f>0+'3700'!C14</f>
        <v>20000</v>
      </c>
      <c r="AC9" s="1">
        <v>0</v>
      </c>
    </row>
    <row r="10" spans="1:29">
      <c r="A10" s="1">
        <v>3940</v>
      </c>
      <c r="B10" s="1" t="s">
        <v>10</v>
      </c>
      <c r="C10" s="3">
        <f t="shared" si="0"/>
        <v>0</v>
      </c>
      <c r="D10" s="2">
        <f t="shared" si="1"/>
        <v>0</v>
      </c>
      <c r="E10" s="3">
        <f t="shared" si="2"/>
        <v>0</v>
      </c>
      <c r="F10" s="9">
        <v>0</v>
      </c>
      <c r="G10" s="1">
        <v>0</v>
      </c>
      <c r="H10" s="9">
        <f>0+'3700'!C4</f>
        <v>0</v>
      </c>
      <c r="I10" s="1">
        <v>0</v>
      </c>
      <c r="J10" s="9">
        <v>0</v>
      </c>
      <c r="K10" s="1">
        <v>0</v>
      </c>
      <c r="L10" s="9">
        <v>0</v>
      </c>
      <c r="M10" s="1">
        <v>0</v>
      </c>
      <c r="N10" s="9">
        <v>0</v>
      </c>
      <c r="O10" s="1">
        <v>0</v>
      </c>
      <c r="P10" s="9">
        <v>0</v>
      </c>
      <c r="Q10" s="1">
        <v>0</v>
      </c>
      <c r="R10" s="9">
        <v>0</v>
      </c>
      <c r="S10" s="1">
        <v>0</v>
      </c>
      <c r="T10" s="9">
        <v>0</v>
      </c>
      <c r="U10" s="1">
        <v>0</v>
      </c>
      <c r="V10" s="9">
        <v>0</v>
      </c>
      <c r="W10" s="1">
        <v>0</v>
      </c>
      <c r="X10" s="9">
        <v>0</v>
      </c>
      <c r="Y10" s="1">
        <v>0</v>
      </c>
      <c r="Z10" s="9">
        <v>0</v>
      </c>
      <c r="AA10" s="1">
        <v>0</v>
      </c>
      <c r="AB10" s="9">
        <v>0</v>
      </c>
      <c r="AC10" s="1">
        <v>0</v>
      </c>
    </row>
    <row r="11" spans="1:29">
      <c r="A11" s="1">
        <v>3960</v>
      </c>
      <c r="B11" s="1" t="s">
        <v>11</v>
      </c>
      <c r="C11" s="3">
        <f t="shared" si="0"/>
        <v>105000</v>
      </c>
      <c r="D11" s="2">
        <f t="shared" si="1"/>
        <v>0</v>
      </c>
      <c r="E11" s="3">
        <f t="shared" si="2"/>
        <v>105000</v>
      </c>
      <c r="F11" s="9">
        <v>35000</v>
      </c>
      <c r="G11" s="1">
        <v>0</v>
      </c>
      <c r="H11" s="9">
        <v>0</v>
      </c>
      <c r="I11" s="1">
        <v>0</v>
      </c>
      <c r="J11" s="9">
        <v>0</v>
      </c>
      <c r="K11" s="1">
        <v>0</v>
      </c>
      <c r="L11" s="9">
        <v>0</v>
      </c>
      <c r="M11" s="1">
        <v>0</v>
      </c>
      <c r="N11" s="9">
        <v>35000</v>
      </c>
      <c r="O11" s="1">
        <v>0</v>
      </c>
      <c r="P11" s="9">
        <v>0</v>
      </c>
      <c r="Q11" s="1">
        <v>0</v>
      </c>
      <c r="R11" s="9">
        <v>0</v>
      </c>
      <c r="S11" s="1">
        <v>0</v>
      </c>
      <c r="T11" s="9">
        <v>0</v>
      </c>
      <c r="U11" s="1">
        <v>0</v>
      </c>
      <c r="V11" s="9">
        <v>35000</v>
      </c>
      <c r="W11" s="1">
        <v>0</v>
      </c>
      <c r="X11" s="9">
        <v>0</v>
      </c>
      <c r="Y11" s="1">
        <v>0</v>
      </c>
      <c r="Z11" s="9">
        <v>0</v>
      </c>
      <c r="AA11" s="1">
        <v>0</v>
      </c>
      <c r="AB11" s="9">
        <v>0</v>
      </c>
      <c r="AC11" s="1">
        <v>0</v>
      </c>
    </row>
    <row r="12" spans="1:29">
      <c r="A12" s="1">
        <v>3970</v>
      </c>
      <c r="B12" s="1" t="s">
        <v>12</v>
      </c>
      <c r="C12" s="3">
        <f t="shared" si="0"/>
        <v>0</v>
      </c>
      <c r="D12" s="2">
        <f t="shared" si="1"/>
        <v>0</v>
      </c>
      <c r="E12" s="3">
        <f t="shared" si="2"/>
        <v>0</v>
      </c>
      <c r="F12" s="9">
        <v>0</v>
      </c>
      <c r="G12" s="1">
        <v>0</v>
      </c>
      <c r="H12" s="9">
        <v>0</v>
      </c>
      <c r="I12" s="1">
        <v>0</v>
      </c>
      <c r="J12" s="9">
        <v>0</v>
      </c>
      <c r="K12" s="1">
        <v>0</v>
      </c>
      <c r="L12" s="9">
        <v>0</v>
      </c>
      <c r="M12" s="1">
        <v>0</v>
      </c>
      <c r="N12" s="9">
        <v>0</v>
      </c>
      <c r="O12" s="1">
        <v>0</v>
      </c>
      <c r="P12" s="9">
        <v>0</v>
      </c>
      <c r="Q12" s="1">
        <v>0</v>
      </c>
      <c r="R12" s="9">
        <v>0</v>
      </c>
      <c r="S12" s="1">
        <v>0</v>
      </c>
      <c r="T12" s="9">
        <v>0</v>
      </c>
      <c r="U12" s="1">
        <v>0</v>
      </c>
      <c r="V12" s="9">
        <v>0</v>
      </c>
      <c r="W12" s="1">
        <v>0</v>
      </c>
      <c r="X12" s="9">
        <v>0</v>
      </c>
      <c r="Y12" s="1">
        <v>0</v>
      </c>
      <c r="Z12" s="9">
        <v>0</v>
      </c>
      <c r="AA12" s="1">
        <v>0</v>
      </c>
      <c r="AB12" s="9">
        <v>0</v>
      </c>
      <c r="AC12" s="1">
        <v>0</v>
      </c>
    </row>
    <row r="13" spans="1:29">
      <c r="A13" s="1">
        <v>3971</v>
      </c>
      <c r="B13" s="1" t="s">
        <v>13</v>
      </c>
      <c r="C13" s="3">
        <f t="shared" si="0"/>
        <v>0</v>
      </c>
      <c r="D13" s="2">
        <f t="shared" si="1"/>
        <v>0</v>
      </c>
      <c r="E13" s="3">
        <f t="shared" si="2"/>
        <v>0</v>
      </c>
      <c r="F13" s="9">
        <v>0</v>
      </c>
      <c r="G13" s="1">
        <v>0</v>
      </c>
      <c r="H13" s="9">
        <v>0</v>
      </c>
      <c r="I13" s="1">
        <v>0</v>
      </c>
      <c r="J13" s="9">
        <v>0</v>
      </c>
      <c r="K13" s="1">
        <v>0</v>
      </c>
      <c r="L13" s="9">
        <v>0</v>
      </c>
      <c r="M13" s="1">
        <v>0</v>
      </c>
      <c r="N13" s="9">
        <v>0</v>
      </c>
      <c r="O13" s="1">
        <v>0</v>
      </c>
      <c r="P13" s="9">
        <v>0</v>
      </c>
      <c r="Q13" s="1">
        <v>0</v>
      </c>
      <c r="R13" s="9">
        <v>0</v>
      </c>
      <c r="S13" s="1">
        <v>0</v>
      </c>
      <c r="T13" s="9">
        <v>0</v>
      </c>
      <c r="U13" s="1">
        <v>0</v>
      </c>
      <c r="V13" s="9">
        <v>0</v>
      </c>
      <c r="W13" s="1">
        <v>0</v>
      </c>
      <c r="X13" s="9">
        <v>0</v>
      </c>
      <c r="Y13" s="1">
        <v>0</v>
      </c>
      <c r="Z13" s="9">
        <v>0</v>
      </c>
      <c r="AA13" s="1">
        <v>0</v>
      </c>
      <c r="AB13" s="9">
        <v>0</v>
      </c>
      <c r="AC13" s="1">
        <v>0</v>
      </c>
    </row>
    <row r="14" spans="1:29">
      <c r="A14" s="1">
        <v>3999</v>
      </c>
      <c r="B14" s="1" t="s">
        <v>14</v>
      </c>
      <c r="C14" s="3">
        <f t="shared" si="0"/>
        <v>0</v>
      </c>
      <c r="D14" s="2">
        <f t="shared" si="1"/>
        <v>0</v>
      </c>
      <c r="E14" s="3">
        <f t="shared" si="2"/>
        <v>0</v>
      </c>
      <c r="F14" s="9">
        <v>0</v>
      </c>
      <c r="G14" s="1">
        <v>0</v>
      </c>
      <c r="H14" s="9">
        <v>0</v>
      </c>
      <c r="I14" s="1">
        <v>0</v>
      </c>
      <c r="J14" s="9">
        <v>0</v>
      </c>
      <c r="K14" s="1">
        <v>0</v>
      </c>
      <c r="L14" s="9">
        <v>0</v>
      </c>
      <c r="M14" s="1">
        <v>0</v>
      </c>
      <c r="N14" s="9">
        <v>0</v>
      </c>
      <c r="O14" s="1">
        <v>0</v>
      </c>
      <c r="P14" s="9">
        <v>0</v>
      </c>
      <c r="Q14" s="1">
        <v>0</v>
      </c>
      <c r="R14" s="9">
        <v>0</v>
      </c>
      <c r="S14" s="1">
        <v>0</v>
      </c>
      <c r="T14" s="9">
        <v>0</v>
      </c>
      <c r="U14" s="1">
        <v>0</v>
      </c>
      <c r="V14" s="9">
        <v>0</v>
      </c>
      <c r="W14" s="1">
        <v>0</v>
      </c>
      <c r="X14" s="9">
        <v>0</v>
      </c>
      <c r="Y14" s="1">
        <v>0</v>
      </c>
      <c r="Z14" s="9">
        <v>0</v>
      </c>
      <c r="AA14" s="1">
        <v>0</v>
      </c>
      <c r="AB14" s="9">
        <v>0</v>
      </c>
      <c r="AC14" s="1">
        <v>0</v>
      </c>
    </row>
    <row r="15" spans="1:29" s="6" customFormat="1">
      <c r="A15" s="4" t="s">
        <v>15</v>
      </c>
      <c r="B15" s="4"/>
      <c r="C15" s="7">
        <f t="shared" ref="C15" si="3">SUM(C3:C14)</f>
        <v>1190000</v>
      </c>
      <c r="D15" s="5">
        <f>SUM(D3:D14)</f>
        <v>0</v>
      </c>
      <c r="E15" s="7">
        <f t="shared" si="2"/>
        <v>1190000</v>
      </c>
      <c r="F15" s="8">
        <f>SUM(F3:F14)</f>
        <v>35000</v>
      </c>
      <c r="G15" s="4">
        <f>SUM(G3:G14)</f>
        <v>0</v>
      </c>
      <c r="H15" s="8">
        <f t="shared" ref="H15:AC15" si="4">SUM(H3:H14)</f>
        <v>0</v>
      </c>
      <c r="I15" s="4">
        <f t="shared" si="4"/>
        <v>0</v>
      </c>
      <c r="J15" s="8">
        <f t="shared" si="4"/>
        <v>105000</v>
      </c>
      <c r="K15" s="4">
        <f t="shared" si="4"/>
        <v>0</v>
      </c>
      <c r="L15" s="8">
        <f t="shared" si="4"/>
        <v>80000</v>
      </c>
      <c r="M15" s="4">
        <f t="shared" si="4"/>
        <v>0</v>
      </c>
      <c r="N15" s="8">
        <f t="shared" si="4"/>
        <v>95000</v>
      </c>
      <c r="O15" s="4">
        <f t="shared" si="4"/>
        <v>0</v>
      </c>
      <c r="P15" s="8">
        <f t="shared" si="4"/>
        <v>243000</v>
      </c>
      <c r="Q15" s="4">
        <f t="shared" si="4"/>
        <v>0</v>
      </c>
      <c r="R15" s="8">
        <f t="shared" si="4"/>
        <v>100000</v>
      </c>
      <c r="S15" s="4">
        <f t="shared" si="4"/>
        <v>0</v>
      </c>
      <c r="T15" s="8">
        <f t="shared" si="4"/>
        <v>22000</v>
      </c>
      <c r="U15" s="4">
        <f t="shared" si="4"/>
        <v>0</v>
      </c>
      <c r="V15" s="8">
        <f t="shared" si="4"/>
        <v>55000</v>
      </c>
      <c r="W15" s="4">
        <f t="shared" si="4"/>
        <v>0</v>
      </c>
      <c r="X15" s="8">
        <f t="shared" si="4"/>
        <v>145000</v>
      </c>
      <c r="Y15" s="4">
        <f t="shared" si="4"/>
        <v>0</v>
      </c>
      <c r="Z15" s="8">
        <f t="shared" si="4"/>
        <v>20000</v>
      </c>
      <c r="AA15" s="4">
        <f t="shared" si="4"/>
        <v>0</v>
      </c>
      <c r="AB15" s="8">
        <f t="shared" si="4"/>
        <v>290000</v>
      </c>
      <c r="AC15" s="4">
        <f t="shared" si="4"/>
        <v>0</v>
      </c>
    </row>
    <row r="16" spans="1:29" s="31" customForma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</row>
    <row r="17" spans="1:29" s="33" customFormat="1">
      <c r="A17" s="32" t="s">
        <v>16</v>
      </c>
      <c r="B17" s="32"/>
      <c r="C17" s="5" t="s">
        <v>58</v>
      </c>
      <c r="D17" s="5" t="s">
        <v>59</v>
      </c>
      <c r="E17" s="5" t="s">
        <v>60</v>
      </c>
      <c r="F17" s="8" t="s">
        <v>61</v>
      </c>
      <c r="G17" s="4" t="s">
        <v>62</v>
      </c>
      <c r="H17" s="8" t="s">
        <v>63</v>
      </c>
      <c r="I17" s="4" t="s">
        <v>64</v>
      </c>
      <c r="J17" s="8" t="s">
        <v>65</v>
      </c>
      <c r="K17" s="4" t="s">
        <v>66</v>
      </c>
      <c r="L17" s="8" t="s">
        <v>67</v>
      </c>
      <c r="M17" s="4" t="s">
        <v>68</v>
      </c>
      <c r="N17" s="8" t="s">
        <v>69</v>
      </c>
      <c r="O17" s="4" t="s">
        <v>70</v>
      </c>
      <c r="P17" s="8" t="s">
        <v>71</v>
      </c>
      <c r="Q17" s="4" t="s">
        <v>72</v>
      </c>
      <c r="R17" s="8" t="s">
        <v>73</v>
      </c>
      <c r="S17" s="4" t="s">
        <v>74</v>
      </c>
      <c r="T17" s="8" t="s">
        <v>75</v>
      </c>
      <c r="U17" s="4" t="s">
        <v>76</v>
      </c>
      <c r="V17" s="8" t="s">
        <v>77</v>
      </c>
      <c r="W17" s="4" t="s">
        <v>78</v>
      </c>
      <c r="X17" s="8" t="s">
        <v>79</v>
      </c>
      <c r="Y17" s="4" t="s">
        <v>80</v>
      </c>
      <c r="Z17" s="8" t="s">
        <v>81</v>
      </c>
      <c r="AA17" s="4" t="s">
        <v>82</v>
      </c>
      <c r="AB17" s="8" t="s">
        <v>83</v>
      </c>
      <c r="AC17" s="4" t="s">
        <v>84</v>
      </c>
    </row>
    <row r="18" spans="1:29">
      <c r="A18" s="1">
        <v>4220</v>
      </c>
      <c r="B18" s="1" t="s">
        <v>17</v>
      </c>
      <c r="C18" s="3">
        <f t="shared" ref="C18:C58" si="5">F18+H18+J18+L18+N18+P18+R18+T18+V18+X18+Z18+AB18</f>
        <v>0</v>
      </c>
      <c r="D18" s="2">
        <f t="shared" ref="D18:D58" si="6">G18+I18+K18+M18+O18+Q18+S18+U18+W18+Y18+AA18+AC18</f>
        <v>0</v>
      </c>
      <c r="E18" s="2">
        <f>C18-D18</f>
        <v>0</v>
      </c>
      <c r="F18" s="9">
        <v>0</v>
      </c>
      <c r="G18" s="1">
        <v>0</v>
      </c>
      <c r="H18" s="9">
        <v>0</v>
      </c>
      <c r="I18" s="1">
        <v>0</v>
      </c>
      <c r="J18" s="9">
        <v>0</v>
      </c>
      <c r="K18" s="1">
        <v>0</v>
      </c>
      <c r="L18" s="9">
        <v>0</v>
      </c>
      <c r="M18" s="1">
        <v>0</v>
      </c>
      <c r="N18" s="9">
        <v>0</v>
      </c>
      <c r="O18" s="1">
        <v>0</v>
      </c>
      <c r="P18" s="9">
        <v>0</v>
      </c>
      <c r="Q18" s="1">
        <v>0</v>
      </c>
      <c r="R18" s="9">
        <v>0</v>
      </c>
      <c r="S18" s="1">
        <v>0</v>
      </c>
      <c r="T18" s="9">
        <v>0</v>
      </c>
      <c r="U18" s="1">
        <v>0</v>
      </c>
      <c r="V18" s="9">
        <v>0</v>
      </c>
      <c r="W18" s="1">
        <v>0</v>
      </c>
      <c r="X18" s="9">
        <v>0</v>
      </c>
      <c r="Y18" s="1">
        <v>0</v>
      </c>
      <c r="Z18" s="9">
        <v>0</v>
      </c>
      <c r="AA18" s="1">
        <v>0</v>
      </c>
      <c r="AB18" s="9">
        <v>0</v>
      </c>
      <c r="AC18" s="1">
        <v>0</v>
      </c>
    </row>
    <row r="19" spans="1:29">
      <c r="A19" s="1">
        <v>4300</v>
      </c>
      <c r="B19" s="1" t="s">
        <v>18</v>
      </c>
      <c r="C19" s="3">
        <f t="shared" si="5"/>
        <v>0</v>
      </c>
      <c r="D19" s="2">
        <f t="shared" si="6"/>
        <v>0</v>
      </c>
      <c r="E19" s="2">
        <f t="shared" ref="E19:E59" si="7">C19-D19</f>
        <v>0</v>
      </c>
      <c r="F19" s="9">
        <v>0</v>
      </c>
      <c r="G19" s="1">
        <v>0</v>
      </c>
      <c r="H19" s="9">
        <v>0</v>
      </c>
      <c r="I19" s="1">
        <v>0</v>
      </c>
      <c r="J19" s="9">
        <v>0</v>
      </c>
      <c r="K19" s="1">
        <v>0</v>
      </c>
      <c r="L19" s="9">
        <v>0</v>
      </c>
      <c r="M19" s="1">
        <v>0</v>
      </c>
      <c r="N19" s="9">
        <v>0</v>
      </c>
      <c r="O19" s="1">
        <v>0</v>
      </c>
      <c r="P19" s="9">
        <v>0</v>
      </c>
      <c r="Q19" s="1">
        <v>0</v>
      </c>
      <c r="R19" s="9">
        <v>0</v>
      </c>
      <c r="S19" s="1">
        <v>0</v>
      </c>
      <c r="T19" s="9">
        <v>0</v>
      </c>
      <c r="U19" s="1">
        <v>0</v>
      </c>
      <c r="V19" s="9">
        <v>0</v>
      </c>
      <c r="W19" s="1">
        <v>0</v>
      </c>
      <c r="X19" s="9">
        <v>0</v>
      </c>
      <c r="Y19" s="1">
        <v>0</v>
      </c>
      <c r="Z19" s="9">
        <v>0</v>
      </c>
      <c r="AA19" s="1">
        <v>0</v>
      </c>
      <c r="AB19" s="9">
        <v>0</v>
      </c>
      <c r="AC19" s="1">
        <v>0</v>
      </c>
    </row>
    <row r="20" spans="1:29">
      <c r="A20" s="1">
        <v>4400</v>
      </c>
      <c r="B20" s="1" t="s">
        <v>19</v>
      </c>
      <c r="C20" s="3">
        <f t="shared" si="5"/>
        <v>0</v>
      </c>
      <c r="D20" s="2">
        <f t="shared" si="6"/>
        <v>0</v>
      </c>
      <c r="E20" s="2">
        <f t="shared" si="7"/>
        <v>0</v>
      </c>
      <c r="F20" s="9">
        <v>0</v>
      </c>
      <c r="G20" s="1">
        <v>0</v>
      </c>
      <c r="H20" s="9">
        <v>0</v>
      </c>
      <c r="I20" s="1">
        <v>0</v>
      </c>
      <c r="J20" s="9">
        <v>0</v>
      </c>
      <c r="K20" s="1">
        <v>0</v>
      </c>
      <c r="L20" s="9">
        <v>0</v>
      </c>
      <c r="M20" s="1">
        <v>0</v>
      </c>
      <c r="N20" s="9">
        <v>0</v>
      </c>
      <c r="O20" s="1">
        <v>0</v>
      </c>
      <c r="P20" s="9">
        <v>0</v>
      </c>
      <c r="Q20" s="1">
        <v>0</v>
      </c>
      <c r="R20" s="9">
        <v>0</v>
      </c>
      <c r="S20" s="1">
        <v>0</v>
      </c>
      <c r="T20" s="9">
        <v>0</v>
      </c>
      <c r="U20" s="1">
        <v>0</v>
      </c>
      <c r="V20" s="9">
        <v>0</v>
      </c>
      <c r="W20" s="1">
        <v>0</v>
      </c>
      <c r="X20" s="9">
        <v>0</v>
      </c>
      <c r="Y20" s="1">
        <v>0</v>
      </c>
      <c r="Z20" s="9">
        <v>0</v>
      </c>
      <c r="AA20" s="1">
        <v>0</v>
      </c>
      <c r="AB20" s="9">
        <v>0</v>
      </c>
      <c r="AC20" s="1">
        <v>0</v>
      </c>
    </row>
    <row r="21" spans="1:29">
      <c r="A21" s="1">
        <v>4610</v>
      </c>
      <c r="B21" s="1" t="s">
        <v>20</v>
      </c>
      <c r="C21" s="3">
        <f t="shared" si="5"/>
        <v>0</v>
      </c>
      <c r="D21" s="2">
        <f t="shared" si="6"/>
        <v>0</v>
      </c>
      <c r="E21" s="2">
        <f t="shared" si="7"/>
        <v>0</v>
      </c>
      <c r="F21" s="9">
        <v>0</v>
      </c>
      <c r="G21" s="1">
        <v>0</v>
      </c>
      <c r="H21" s="9">
        <v>0</v>
      </c>
      <c r="I21" s="1">
        <v>0</v>
      </c>
      <c r="J21" s="9">
        <v>0</v>
      </c>
      <c r="K21" s="1">
        <v>0</v>
      </c>
      <c r="L21" s="9">
        <v>0</v>
      </c>
      <c r="M21" s="1">
        <v>0</v>
      </c>
      <c r="N21" s="9">
        <v>0</v>
      </c>
      <c r="O21" s="1">
        <v>0</v>
      </c>
      <c r="P21" s="9">
        <v>0</v>
      </c>
      <c r="Q21" s="1">
        <v>0</v>
      </c>
      <c r="R21" s="9">
        <v>0</v>
      </c>
      <c r="S21" s="1">
        <v>0</v>
      </c>
      <c r="T21" s="9">
        <v>0</v>
      </c>
      <c r="U21" s="1">
        <v>0</v>
      </c>
      <c r="V21" s="9">
        <v>0</v>
      </c>
      <c r="W21" s="1">
        <v>0</v>
      </c>
      <c r="X21" s="9">
        <v>0</v>
      </c>
      <c r="Y21" s="1">
        <v>0</v>
      </c>
      <c r="Z21" s="9">
        <v>0</v>
      </c>
      <c r="AA21" s="1">
        <v>0</v>
      </c>
      <c r="AB21" s="9">
        <v>0</v>
      </c>
      <c r="AC21" s="1">
        <v>0</v>
      </c>
    </row>
    <row r="22" spans="1:29">
      <c r="A22" s="1">
        <v>4620</v>
      </c>
      <c r="B22" s="1" t="s">
        <v>21</v>
      </c>
      <c r="C22" s="3">
        <f t="shared" si="5"/>
        <v>0</v>
      </c>
      <c r="D22" s="2">
        <f t="shared" si="6"/>
        <v>0</v>
      </c>
      <c r="E22" s="2">
        <f t="shared" si="7"/>
        <v>0</v>
      </c>
      <c r="F22" s="9">
        <v>0</v>
      </c>
      <c r="G22" s="1">
        <v>0</v>
      </c>
      <c r="H22" s="9">
        <v>0</v>
      </c>
      <c r="I22" s="1">
        <v>0</v>
      </c>
      <c r="J22" s="9">
        <v>0</v>
      </c>
      <c r="K22" s="1">
        <v>0</v>
      </c>
      <c r="L22" s="9">
        <v>0</v>
      </c>
      <c r="M22" s="1">
        <v>0</v>
      </c>
      <c r="N22" s="9">
        <v>0</v>
      </c>
      <c r="O22" s="1">
        <v>0</v>
      </c>
      <c r="P22" s="9">
        <v>0</v>
      </c>
      <c r="Q22" s="1">
        <v>0</v>
      </c>
      <c r="R22" s="9">
        <v>0</v>
      </c>
      <c r="S22" s="1">
        <v>0</v>
      </c>
      <c r="T22" s="9">
        <v>0</v>
      </c>
      <c r="U22" s="1">
        <v>0</v>
      </c>
      <c r="V22" s="9">
        <v>0</v>
      </c>
      <c r="W22" s="1">
        <v>0</v>
      </c>
      <c r="X22" s="9">
        <v>0</v>
      </c>
      <c r="Y22" s="1">
        <v>0</v>
      </c>
      <c r="Z22" s="9">
        <v>0</v>
      </c>
      <c r="AA22" s="1">
        <v>0</v>
      </c>
      <c r="AB22" s="9">
        <v>0</v>
      </c>
      <c r="AC22" s="1">
        <v>0</v>
      </c>
    </row>
    <row r="23" spans="1:29">
      <c r="A23" s="1">
        <v>4625</v>
      </c>
      <c r="B23" s="1" t="s">
        <v>22</v>
      </c>
      <c r="C23" s="3">
        <f t="shared" si="5"/>
        <v>0</v>
      </c>
      <c r="D23" s="2">
        <f t="shared" si="6"/>
        <v>0</v>
      </c>
      <c r="E23" s="2">
        <f t="shared" si="7"/>
        <v>0</v>
      </c>
      <c r="F23" s="9">
        <v>0</v>
      </c>
      <c r="G23" s="1">
        <v>0</v>
      </c>
      <c r="H23" s="9">
        <v>0</v>
      </c>
      <c r="I23" s="1">
        <v>0</v>
      </c>
      <c r="J23" s="9">
        <v>0</v>
      </c>
      <c r="K23" s="1">
        <v>0</v>
      </c>
      <c r="L23" s="9">
        <v>0</v>
      </c>
      <c r="M23" s="1">
        <v>0</v>
      </c>
      <c r="N23" s="9">
        <v>0</v>
      </c>
      <c r="O23" s="1">
        <v>0</v>
      </c>
      <c r="P23" s="9">
        <v>0</v>
      </c>
      <c r="Q23" s="1">
        <v>0</v>
      </c>
      <c r="R23" s="9">
        <v>0</v>
      </c>
      <c r="S23" s="1">
        <v>0</v>
      </c>
      <c r="T23" s="9">
        <v>0</v>
      </c>
      <c r="U23" s="1">
        <v>0</v>
      </c>
      <c r="V23" s="9">
        <v>0</v>
      </c>
      <c r="W23" s="1">
        <v>0</v>
      </c>
      <c r="X23" s="9">
        <v>0</v>
      </c>
      <c r="Y23" s="1">
        <v>0</v>
      </c>
      <c r="Z23" s="9">
        <v>0</v>
      </c>
      <c r="AA23" s="1">
        <v>0</v>
      </c>
      <c r="AB23" s="9">
        <v>0</v>
      </c>
      <c r="AC23" s="1">
        <v>0</v>
      </c>
    </row>
    <row r="24" spans="1:29">
      <c r="A24" s="1">
        <v>4640</v>
      </c>
      <c r="B24" s="1" t="s">
        <v>23</v>
      </c>
      <c r="C24" s="3">
        <f t="shared" si="5"/>
        <v>0</v>
      </c>
      <c r="D24" s="2">
        <f t="shared" si="6"/>
        <v>0</v>
      </c>
      <c r="E24" s="2">
        <f t="shared" si="7"/>
        <v>0</v>
      </c>
      <c r="F24" s="9">
        <v>0</v>
      </c>
      <c r="G24" s="1">
        <v>0</v>
      </c>
      <c r="H24" s="9">
        <v>0</v>
      </c>
      <c r="I24" s="1">
        <v>0</v>
      </c>
      <c r="J24" s="9">
        <v>0</v>
      </c>
      <c r="K24" s="1">
        <v>0</v>
      </c>
      <c r="L24" s="9">
        <v>0</v>
      </c>
      <c r="M24" s="1">
        <v>0</v>
      </c>
      <c r="N24" s="9">
        <v>0</v>
      </c>
      <c r="O24" s="1">
        <v>0</v>
      </c>
      <c r="P24" s="9">
        <v>0</v>
      </c>
      <c r="Q24" s="1">
        <v>0</v>
      </c>
      <c r="R24" s="9">
        <v>0</v>
      </c>
      <c r="S24" s="1">
        <v>0</v>
      </c>
      <c r="T24" s="9">
        <v>0</v>
      </c>
      <c r="U24" s="1">
        <v>0</v>
      </c>
      <c r="V24" s="9">
        <v>0</v>
      </c>
      <c r="W24" s="1">
        <v>0</v>
      </c>
      <c r="X24" s="9">
        <v>0</v>
      </c>
      <c r="Y24" s="1">
        <v>0</v>
      </c>
      <c r="Z24" s="9">
        <v>0</v>
      </c>
      <c r="AA24" s="1">
        <v>0</v>
      </c>
      <c r="AB24" s="9">
        <v>0</v>
      </c>
      <c r="AC24" s="1">
        <v>0</v>
      </c>
    </row>
    <row r="25" spans="1:29">
      <c r="A25" s="1">
        <v>5000</v>
      </c>
      <c r="B25" s="1" t="s">
        <v>24</v>
      </c>
      <c r="C25" s="3">
        <f t="shared" si="5"/>
        <v>500000.00000000006</v>
      </c>
      <c r="D25" s="2">
        <f t="shared" si="6"/>
        <v>0</v>
      </c>
      <c r="E25" s="2">
        <f t="shared" si="7"/>
        <v>500000.00000000006</v>
      </c>
      <c r="F25" s="9">
        <f>0+'5000'!B2</f>
        <v>41666.666666666664</v>
      </c>
      <c r="G25" s="1">
        <v>0</v>
      </c>
      <c r="H25" s="9">
        <f>0+'5000'!B2</f>
        <v>41666.666666666664</v>
      </c>
      <c r="I25" s="1">
        <v>0</v>
      </c>
      <c r="J25" s="9">
        <f>0+'5000'!B2</f>
        <v>41666.666666666664</v>
      </c>
      <c r="K25" s="1">
        <v>0</v>
      </c>
      <c r="L25" s="9">
        <f>0+'5000'!B2</f>
        <v>41666.666666666664</v>
      </c>
      <c r="M25" s="1">
        <v>0</v>
      </c>
      <c r="N25" s="9">
        <f>0+'5000'!B2</f>
        <v>41666.666666666664</v>
      </c>
      <c r="O25" s="1">
        <v>0</v>
      </c>
      <c r="P25" s="9">
        <f>0+'5000'!B2</f>
        <v>41666.666666666664</v>
      </c>
      <c r="Q25" s="1">
        <v>0</v>
      </c>
      <c r="R25" s="9">
        <f>0+'5000'!B2</f>
        <v>41666.666666666664</v>
      </c>
      <c r="S25" s="1">
        <v>0</v>
      </c>
      <c r="T25" s="9">
        <f>0+'5000'!B2</f>
        <v>41666.666666666664</v>
      </c>
      <c r="U25" s="1">
        <v>0</v>
      </c>
      <c r="V25" s="9">
        <f>0+'5000'!B2</f>
        <v>41666.666666666664</v>
      </c>
      <c r="W25" s="1">
        <v>0</v>
      </c>
      <c r="X25" s="9">
        <f>0+'5000'!B2</f>
        <v>41666.666666666664</v>
      </c>
      <c r="Y25" s="1">
        <v>0</v>
      </c>
      <c r="Z25" s="9">
        <f>0+'5000'!B2</f>
        <v>41666.666666666664</v>
      </c>
      <c r="AA25" s="1">
        <v>0</v>
      </c>
      <c r="AB25" s="9">
        <f>0+'5000'!B2</f>
        <v>41666.666666666664</v>
      </c>
      <c r="AC25" s="1">
        <v>0</v>
      </c>
    </row>
    <row r="26" spans="1:29">
      <c r="A26" s="1">
        <v>5010</v>
      </c>
      <c r="B26" s="1" t="s">
        <v>25</v>
      </c>
      <c r="C26" s="3">
        <f t="shared" si="5"/>
        <v>77000</v>
      </c>
      <c r="D26" s="2">
        <f t="shared" si="6"/>
        <v>0</v>
      </c>
      <c r="E26" s="2">
        <f t="shared" si="7"/>
        <v>77000</v>
      </c>
      <c r="F26" s="9">
        <f>0+'5000'!B5</f>
        <v>6416.666666666667</v>
      </c>
      <c r="G26" s="1">
        <v>0</v>
      </c>
      <c r="H26" s="9">
        <f>0+'5000'!B5</f>
        <v>6416.666666666667</v>
      </c>
      <c r="I26" s="1">
        <v>0</v>
      </c>
      <c r="J26" s="9">
        <f>0+'5000'!B5</f>
        <v>6416.666666666667</v>
      </c>
      <c r="K26" s="1">
        <v>0</v>
      </c>
      <c r="L26" s="9">
        <f>0+'5000'!B5</f>
        <v>6416.666666666667</v>
      </c>
      <c r="M26" s="1">
        <v>0</v>
      </c>
      <c r="N26" s="9">
        <f>0+'5000'!B5</f>
        <v>6416.666666666667</v>
      </c>
      <c r="O26" s="1">
        <v>0</v>
      </c>
      <c r="P26" s="9">
        <f>0+'5000'!B5</f>
        <v>6416.666666666667</v>
      </c>
      <c r="Q26" s="1">
        <v>0</v>
      </c>
      <c r="R26" s="9">
        <f>0+'5000'!B5</f>
        <v>6416.666666666667</v>
      </c>
      <c r="S26" s="1">
        <v>0</v>
      </c>
      <c r="T26" s="9">
        <f>0+'5000'!B5</f>
        <v>6416.666666666667</v>
      </c>
      <c r="U26" s="1">
        <v>0</v>
      </c>
      <c r="V26" s="9">
        <f>0+'5000'!B5</f>
        <v>6416.666666666667</v>
      </c>
      <c r="W26" s="1">
        <v>0</v>
      </c>
      <c r="X26" s="9">
        <f>0+'5000'!B5</f>
        <v>6416.666666666667</v>
      </c>
      <c r="Y26" s="1">
        <v>0</v>
      </c>
      <c r="Z26" s="9">
        <f>0+'5000'!B5</f>
        <v>6416.666666666667</v>
      </c>
      <c r="AA26" s="1">
        <v>0</v>
      </c>
      <c r="AB26" s="9">
        <f>0+'5000'!B5</f>
        <v>6416.666666666667</v>
      </c>
      <c r="AC26" s="1">
        <v>0</v>
      </c>
    </row>
    <row r="27" spans="1:29">
      <c r="A27" s="19">
        <v>5180</v>
      </c>
      <c r="B27" s="20" t="s">
        <v>191</v>
      </c>
      <c r="C27" s="3">
        <f t="shared" si="5"/>
        <v>69239.999999999985</v>
      </c>
      <c r="D27" s="2">
        <f t="shared" si="6"/>
        <v>0</v>
      </c>
      <c r="E27" s="2">
        <f t="shared" si="7"/>
        <v>69239.999999999985</v>
      </c>
      <c r="F27" s="9">
        <v>0</v>
      </c>
      <c r="G27" s="1">
        <v>0</v>
      </c>
      <c r="H27" s="9">
        <v>0</v>
      </c>
      <c r="I27" s="1">
        <v>0</v>
      </c>
      <c r="J27" s="9">
        <v>0</v>
      </c>
      <c r="K27" s="1">
        <v>0</v>
      </c>
      <c r="L27" s="9">
        <v>0</v>
      </c>
      <c r="M27" s="1">
        <v>0</v>
      </c>
      <c r="N27" s="9">
        <v>0</v>
      </c>
      <c r="O27" s="1">
        <v>0</v>
      </c>
      <c r="P27" s="9">
        <v>0</v>
      </c>
      <c r="Q27" s="1">
        <v>0</v>
      </c>
      <c r="R27" s="9">
        <f>0+('5000'!D2*12)+('5000'!D5*12)</f>
        <v>69239.999999999985</v>
      </c>
      <c r="S27" s="1">
        <v>0</v>
      </c>
      <c r="T27" s="9">
        <v>0</v>
      </c>
      <c r="U27" s="1">
        <v>0</v>
      </c>
      <c r="V27" s="9">
        <v>0</v>
      </c>
      <c r="W27" s="1">
        <v>0</v>
      </c>
      <c r="X27" s="9">
        <v>0</v>
      </c>
      <c r="Y27" s="1">
        <v>0</v>
      </c>
      <c r="Z27" s="9">
        <v>0</v>
      </c>
      <c r="AA27" s="1">
        <v>0</v>
      </c>
      <c r="AB27" s="9">
        <v>0</v>
      </c>
      <c r="AC27" s="1">
        <v>0</v>
      </c>
    </row>
    <row r="28" spans="1:29">
      <c r="A28" s="1">
        <v>5330</v>
      </c>
      <c r="B28" s="1" t="s">
        <v>26</v>
      </c>
      <c r="C28" s="3">
        <f t="shared" si="5"/>
        <v>0</v>
      </c>
      <c r="D28" s="2">
        <f t="shared" si="6"/>
        <v>0</v>
      </c>
      <c r="E28" s="2">
        <f t="shared" si="7"/>
        <v>0</v>
      </c>
      <c r="F28" s="9">
        <v>0</v>
      </c>
      <c r="G28" s="1">
        <v>0</v>
      </c>
      <c r="H28" s="9">
        <v>0</v>
      </c>
      <c r="I28" s="1">
        <v>0</v>
      </c>
      <c r="J28" s="9">
        <v>0</v>
      </c>
      <c r="K28" s="1">
        <v>0</v>
      </c>
      <c r="L28" s="9">
        <v>0</v>
      </c>
      <c r="M28" s="1">
        <v>0</v>
      </c>
      <c r="N28" s="9">
        <v>0</v>
      </c>
      <c r="O28" s="1">
        <v>0</v>
      </c>
      <c r="P28" s="9">
        <v>0</v>
      </c>
      <c r="Q28" s="1">
        <v>0</v>
      </c>
      <c r="R28" s="9">
        <v>0</v>
      </c>
      <c r="S28" s="1">
        <v>0</v>
      </c>
      <c r="T28" s="9">
        <v>0</v>
      </c>
      <c r="U28" s="1">
        <v>0</v>
      </c>
      <c r="V28" s="9">
        <v>0</v>
      </c>
      <c r="W28" s="1">
        <v>0</v>
      </c>
      <c r="X28" s="9">
        <v>0</v>
      </c>
      <c r="Y28" s="1">
        <v>0</v>
      </c>
      <c r="Z28" s="9">
        <v>0</v>
      </c>
      <c r="AA28" s="1">
        <v>0</v>
      </c>
      <c r="AB28" s="9">
        <v>0</v>
      </c>
      <c r="AC28" s="1">
        <v>0</v>
      </c>
    </row>
    <row r="29" spans="1:29">
      <c r="A29" s="19">
        <v>5400</v>
      </c>
      <c r="B29" s="20" t="s">
        <v>196</v>
      </c>
      <c r="C29" s="3">
        <f t="shared" si="5"/>
        <v>81356.999999999985</v>
      </c>
      <c r="D29" s="2">
        <f t="shared" si="6"/>
        <v>0</v>
      </c>
      <c r="E29" s="2">
        <f t="shared" si="7"/>
        <v>81356.999999999985</v>
      </c>
      <c r="F29" s="9">
        <f>0+('5000'!C2*2)+('5000'!C5*2)</f>
        <v>13559.499999999998</v>
      </c>
      <c r="G29" s="1">
        <v>0</v>
      </c>
      <c r="H29" s="9">
        <v>0</v>
      </c>
      <c r="I29" s="1">
        <v>0</v>
      </c>
      <c r="J29" s="9">
        <f>0+('5000'!C2*2)+('5000'!C5*2)</f>
        <v>13559.499999999998</v>
      </c>
      <c r="K29" s="1">
        <v>0</v>
      </c>
      <c r="L29" s="9">
        <v>0</v>
      </c>
      <c r="M29" s="1">
        <v>0</v>
      </c>
      <c r="N29" s="9">
        <f>0+('5000'!C2*2)+('5000'!C5*2)</f>
        <v>13559.499999999998</v>
      </c>
      <c r="O29" s="1">
        <v>0</v>
      </c>
      <c r="P29" s="9">
        <v>0</v>
      </c>
      <c r="Q29" s="1">
        <v>0</v>
      </c>
      <c r="R29" s="9">
        <f>0+('5000'!C2*2)+('5000'!C5*2)</f>
        <v>13559.499999999998</v>
      </c>
      <c r="S29" s="1">
        <v>0</v>
      </c>
      <c r="T29" s="9">
        <v>0</v>
      </c>
      <c r="U29" s="1">
        <v>0</v>
      </c>
      <c r="V29" s="9">
        <f>0+('5000'!C2*2)+('5000'!C5*2)</f>
        <v>13559.499999999998</v>
      </c>
      <c r="W29" s="1">
        <v>0</v>
      </c>
      <c r="X29" s="9">
        <v>0</v>
      </c>
      <c r="Y29" s="1">
        <v>0</v>
      </c>
      <c r="Z29" s="9">
        <f>0+('5000'!C2*2)+('5000'!C5*2)</f>
        <v>13559.499999999998</v>
      </c>
      <c r="AA29" s="1">
        <v>0</v>
      </c>
      <c r="AB29" s="9">
        <v>0</v>
      </c>
      <c r="AC29" s="1">
        <v>0</v>
      </c>
    </row>
    <row r="30" spans="1:29">
      <c r="A30" s="1">
        <v>5990</v>
      </c>
      <c r="B30" s="1" t="s">
        <v>27</v>
      </c>
      <c r="C30" s="3">
        <f t="shared" si="5"/>
        <v>24000</v>
      </c>
      <c r="D30" s="2">
        <f t="shared" si="6"/>
        <v>0</v>
      </c>
      <c r="E30" s="2">
        <f t="shared" si="7"/>
        <v>24000</v>
      </c>
      <c r="F30" s="9">
        <f>0+'5990'!B3</f>
        <v>2000</v>
      </c>
      <c r="G30" s="1">
        <v>0</v>
      </c>
      <c r="H30" s="9">
        <f>0+'5990'!B3</f>
        <v>2000</v>
      </c>
      <c r="I30" s="1">
        <v>0</v>
      </c>
      <c r="J30" s="9">
        <f>0+'5990'!B3</f>
        <v>2000</v>
      </c>
      <c r="K30" s="1">
        <v>0</v>
      </c>
      <c r="L30" s="9">
        <f>0+'5990'!B3</f>
        <v>2000</v>
      </c>
      <c r="M30" s="1">
        <v>0</v>
      </c>
      <c r="N30" s="9">
        <f>0+'5990'!B3</f>
        <v>2000</v>
      </c>
      <c r="O30" s="1">
        <v>0</v>
      </c>
      <c r="P30" s="9">
        <f>0+'5990'!B3</f>
        <v>2000</v>
      </c>
      <c r="Q30" s="1">
        <v>0</v>
      </c>
      <c r="R30" s="9">
        <f>0+'5990'!B3</f>
        <v>2000</v>
      </c>
      <c r="S30" s="1">
        <v>0</v>
      </c>
      <c r="T30" s="9">
        <f>0+'5990'!B3</f>
        <v>2000</v>
      </c>
      <c r="U30" s="1">
        <v>0</v>
      </c>
      <c r="V30" s="9">
        <f>0+'5990'!B3</f>
        <v>2000</v>
      </c>
      <c r="W30" s="1">
        <v>0</v>
      </c>
      <c r="X30" s="9">
        <f>0+'5990'!B3</f>
        <v>2000</v>
      </c>
      <c r="Y30" s="1">
        <v>0</v>
      </c>
      <c r="Z30" s="9">
        <f>0+'5990'!B3</f>
        <v>2000</v>
      </c>
      <c r="AA30" s="1">
        <v>0</v>
      </c>
      <c r="AB30" s="9">
        <f>0+'5990'!B3</f>
        <v>2000</v>
      </c>
      <c r="AC30" s="1">
        <v>0</v>
      </c>
    </row>
    <row r="31" spans="1:29">
      <c r="A31" s="1">
        <v>6310</v>
      </c>
      <c r="B31" s="1" t="s">
        <v>28</v>
      </c>
      <c r="C31" s="3">
        <f t="shared" si="5"/>
        <v>0</v>
      </c>
      <c r="D31" s="2">
        <f t="shared" si="6"/>
        <v>0</v>
      </c>
      <c r="E31" s="2">
        <f t="shared" si="7"/>
        <v>0</v>
      </c>
      <c r="F31" s="9">
        <v>0</v>
      </c>
      <c r="G31" s="1">
        <v>0</v>
      </c>
      <c r="H31" s="9">
        <v>0</v>
      </c>
      <c r="I31" s="1">
        <v>0</v>
      </c>
      <c r="J31" s="9">
        <v>0</v>
      </c>
      <c r="K31" s="1">
        <v>0</v>
      </c>
      <c r="L31" s="9">
        <v>0</v>
      </c>
      <c r="M31" s="1">
        <v>0</v>
      </c>
      <c r="N31" s="9">
        <v>0</v>
      </c>
      <c r="O31" s="1">
        <v>0</v>
      </c>
      <c r="P31" s="9">
        <v>0</v>
      </c>
      <c r="Q31" s="1">
        <v>0</v>
      </c>
      <c r="R31" s="9">
        <v>0</v>
      </c>
      <c r="S31" s="1">
        <v>0</v>
      </c>
      <c r="T31" s="9">
        <v>0</v>
      </c>
      <c r="U31" s="1">
        <v>0</v>
      </c>
      <c r="V31" s="9">
        <v>0</v>
      </c>
      <c r="W31" s="1">
        <v>0</v>
      </c>
      <c r="X31" s="9">
        <v>0</v>
      </c>
      <c r="Y31" s="1">
        <v>0</v>
      </c>
      <c r="Z31" s="9">
        <v>0</v>
      </c>
      <c r="AA31" s="1">
        <v>0</v>
      </c>
      <c r="AB31" s="9">
        <v>0</v>
      </c>
      <c r="AC31" s="1">
        <v>0</v>
      </c>
    </row>
    <row r="32" spans="1:29">
      <c r="A32" s="1">
        <v>6549</v>
      </c>
      <c r="B32" s="1" t="s">
        <v>29</v>
      </c>
      <c r="C32" s="3">
        <f t="shared" si="5"/>
        <v>0</v>
      </c>
      <c r="D32" s="2">
        <f t="shared" si="6"/>
        <v>0</v>
      </c>
      <c r="E32" s="2">
        <f t="shared" si="7"/>
        <v>0</v>
      </c>
      <c r="F32" s="9">
        <v>0</v>
      </c>
      <c r="G32" s="1">
        <v>0</v>
      </c>
      <c r="H32" s="9">
        <v>0</v>
      </c>
      <c r="I32" s="1">
        <v>0</v>
      </c>
      <c r="J32" s="9">
        <v>0</v>
      </c>
      <c r="K32" s="1">
        <v>0</v>
      </c>
      <c r="L32" s="9">
        <v>0</v>
      </c>
      <c r="M32" s="1">
        <v>0</v>
      </c>
      <c r="N32" s="9">
        <v>0</v>
      </c>
      <c r="O32" s="1">
        <v>0</v>
      </c>
      <c r="P32" s="9">
        <v>0</v>
      </c>
      <c r="Q32" s="1">
        <v>0</v>
      </c>
      <c r="R32" s="9">
        <v>0</v>
      </c>
      <c r="S32" s="1">
        <v>0</v>
      </c>
      <c r="T32" s="9">
        <v>0</v>
      </c>
      <c r="U32" s="1">
        <v>0</v>
      </c>
      <c r="V32" s="9">
        <v>0</v>
      </c>
      <c r="W32" s="1">
        <v>0</v>
      </c>
      <c r="X32" s="9">
        <v>0</v>
      </c>
      <c r="Y32" s="1">
        <v>0</v>
      </c>
      <c r="Z32" s="9">
        <v>0</v>
      </c>
      <c r="AA32" s="1">
        <v>0</v>
      </c>
      <c r="AB32" s="9">
        <v>0</v>
      </c>
      <c r="AC32" s="1">
        <v>0</v>
      </c>
    </row>
    <row r="33" spans="1:29">
      <c r="A33" s="1">
        <v>6551</v>
      </c>
      <c r="B33" s="1" t="s">
        <v>30</v>
      </c>
      <c r="C33" s="3">
        <f t="shared" si="5"/>
        <v>0</v>
      </c>
      <c r="D33" s="2">
        <f t="shared" si="6"/>
        <v>0</v>
      </c>
      <c r="E33" s="2">
        <f t="shared" si="7"/>
        <v>0</v>
      </c>
      <c r="F33" s="9">
        <v>0</v>
      </c>
      <c r="G33" s="1">
        <v>0</v>
      </c>
      <c r="H33" s="9">
        <v>0</v>
      </c>
      <c r="I33" s="1">
        <v>0</v>
      </c>
      <c r="J33" s="9">
        <v>0</v>
      </c>
      <c r="K33" s="1">
        <v>0</v>
      </c>
      <c r="L33" s="9">
        <v>0</v>
      </c>
      <c r="M33" s="1">
        <v>0</v>
      </c>
      <c r="N33" s="9">
        <v>0</v>
      </c>
      <c r="O33" s="1">
        <v>0</v>
      </c>
      <c r="P33" s="9">
        <v>0</v>
      </c>
      <c r="Q33" s="1">
        <v>0</v>
      </c>
      <c r="R33" s="9">
        <v>0</v>
      </c>
      <c r="S33" s="1">
        <v>0</v>
      </c>
      <c r="T33" s="9">
        <v>0</v>
      </c>
      <c r="U33" s="1">
        <v>0</v>
      </c>
      <c r="V33" s="9">
        <v>0</v>
      </c>
      <c r="W33" s="1">
        <v>0</v>
      </c>
      <c r="X33" s="9">
        <v>0</v>
      </c>
      <c r="Y33" s="1">
        <v>0</v>
      </c>
      <c r="Z33" s="9">
        <v>0</v>
      </c>
      <c r="AA33" s="1">
        <v>0</v>
      </c>
      <c r="AB33" s="9">
        <v>0</v>
      </c>
      <c r="AC33" s="1">
        <v>0</v>
      </c>
    </row>
    <row r="34" spans="1:29">
      <c r="A34" s="1">
        <v>6553</v>
      </c>
      <c r="B34" s="1" t="s">
        <v>31</v>
      </c>
      <c r="C34" s="3">
        <f t="shared" si="5"/>
        <v>0</v>
      </c>
      <c r="D34" s="2">
        <f t="shared" si="6"/>
        <v>0</v>
      </c>
      <c r="E34" s="2">
        <f t="shared" si="7"/>
        <v>0</v>
      </c>
      <c r="F34" s="9">
        <v>0</v>
      </c>
      <c r="G34" s="1">
        <v>0</v>
      </c>
      <c r="H34" s="9">
        <v>0</v>
      </c>
      <c r="I34" s="1">
        <v>0</v>
      </c>
      <c r="J34" s="9">
        <v>0</v>
      </c>
      <c r="K34" s="1">
        <v>0</v>
      </c>
      <c r="L34" s="9">
        <v>0</v>
      </c>
      <c r="M34" s="1">
        <v>0</v>
      </c>
      <c r="N34" s="9">
        <v>0</v>
      </c>
      <c r="O34" s="1">
        <v>0</v>
      </c>
      <c r="P34" s="9">
        <v>0</v>
      </c>
      <c r="Q34" s="1">
        <v>0</v>
      </c>
      <c r="R34" s="9">
        <v>0</v>
      </c>
      <c r="S34" s="1">
        <v>0</v>
      </c>
      <c r="T34" s="9">
        <v>0</v>
      </c>
      <c r="U34" s="1">
        <v>0</v>
      </c>
      <c r="V34" s="9">
        <v>0</v>
      </c>
      <c r="W34" s="1">
        <v>0</v>
      </c>
      <c r="X34" s="9">
        <v>0</v>
      </c>
      <c r="Y34" s="1">
        <v>0</v>
      </c>
      <c r="Z34" s="9">
        <v>0</v>
      </c>
      <c r="AA34" s="1">
        <v>0</v>
      </c>
      <c r="AB34" s="9">
        <v>0</v>
      </c>
      <c r="AC34" s="1">
        <v>0</v>
      </c>
    </row>
    <row r="35" spans="1:29">
      <c r="A35" s="1">
        <v>6600</v>
      </c>
      <c r="B35" s="1" t="s">
        <v>32</v>
      </c>
      <c r="C35" s="3">
        <f t="shared" si="5"/>
        <v>0</v>
      </c>
      <c r="D35" s="2">
        <f t="shared" si="6"/>
        <v>0</v>
      </c>
      <c r="E35" s="2">
        <f t="shared" si="7"/>
        <v>0</v>
      </c>
      <c r="F35" s="9">
        <v>0</v>
      </c>
      <c r="G35" s="1">
        <v>0</v>
      </c>
      <c r="H35" s="9">
        <v>0</v>
      </c>
      <c r="I35" s="1">
        <v>0</v>
      </c>
      <c r="J35" s="9">
        <v>0</v>
      </c>
      <c r="K35" s="1">
        <v>0</v>
      </c>
      <c r="L35" s="9">
        <v>0</v>
      </c>
      <c r="M35" s="1">
        <v>0</v>
      </c>
      <c r="N35" s="9">
        <v>0</v>
      </c>
      <c r="O35" s="1">
        <v>0</v>
      </c>
      <c r="P35" s="9">
        <v>0</v>
      </c>
      <c r="Q35" s="1">
        <v>0</v>
      </c>
      <c r="R35" s="9">
        <v>0</v>
      </c>
      <c r="S35" s="1">
        <v>0</v>
      </c>
      <c r="T35" s="9">
        <v>0</v>
      </c>
      <c r="U35" s="1">
        <v>0</v>
      </c>
      <c r="V35" s="9">
        <v>0</v>
      </c>
      <c r="W35" s="1">
        <v>0</v>
      </c>
      <c r="X35" s="9">
        <v>0</v>
      </c>
      <c r="Y35" s="1">
        <v>0</v>
      </c>
      <c r="Z35" s="9">
        <v>0</v>
      </c>
      <c r="AA35" s="1">
        <v>0</v>
      </c>
      <c r="AB35" s="9">
        <v>0</v>
      </c>
      <c r="AC35" s="1">
        <v>0</v>
      </c>
    </row>
    <row r="36" spans="1:29">
      <c r="A36" s="1">
        <v>6620</v>
      </c>
      <c r="B36" s="1" t="s">
        <v>33</v>
      </c>
      <c r="C36" s="3">
        <f t="shared" si="5"/>
        <v>0</v>
      </c>
      <c r="D36" s="2">
        <f t="shared" si="6"/>
        <v>0</v>
      </c>
      <c r="E36" s="2">
        <f t="shared" si="7"/>
        <v>0</v>
      </c>
      <c r="F36" s="9">
        <v>0</v>
      </c>
      <c r="G36" s="1">
        <v>0</v>
      </c>
      <c r="H36" s="9">
        <v>0</v>
      </c>
      <c r="I36" s="1">
        <v>0</v>
      </c>
      <c r="J36" s="9">
        <v>0</v>
      </c>
      <c r="K36" s="1">
        <v>0</v>
      </c>
      <c r="L36" s="9">
        <v>0</v>
      </c>
      <c r="M36" s="1">
        <v>0</v>
      </c>
      <c r="N36" s="9">
        <v>0</v>
      </c>
      <c r="O36" s="1">
        <v>0</v>
      </c>
      <c r="P36" s="9">
        <v>0</v>
      </c>
      <c r="Q36" s="1">
        <v>0</v>
      </c>
      <c r="R36" s="9">
        <v>0</v>
      </c>
      <c r="S36" s="1">
        <v>0</v>
      </c>
      <c r="T36" s="9">
        <v>0</v>
      </c>
      <c r="U36" s="1">
        <v>0</v>
      </c>
      <c r="V36" s="9">
        <v>0</v>
      </c>
      <c r="W36" s="1">
        <v>0</v>
      </c>
      <c r="X36" s="9">
        <v>0</v>
      </c>
      <c r="Y36" s="1">
        <v>0</v>
      </c>
      <c r="Z36" s="9">
        <v>0</v>
      </c>
      <c r="AA36" s="1">
        <v>0</v>
      </c>
      <c r="AB36" s="9">
        <v>0</v>
      </c>
      <c r="AC36" s="1">
        <v>0</v>
      </c>
    </row>
    <row r="37" spans="1:29">
      <c r="A37" s="1">
        <v>6652</v>
      </c>
      <c r="B37" s="1" t="s">
        <v>34</v>
      </c>
      <c r="C37" s="3">
        <f t="shared" si="5"/>
        <v>0</v>
      </c>
      <c r="D37" s="2">
        <f t="shared" si="6"/>
        <v>0</v>
      </c>
      <c r="E37" s="2">
        <f t="shared" si="7"/>
        <v>0</v>
      </c>
      <c r="F37" s="9">
        <v>0</v>
      </c>
      <c r="G37" s="1">
        <v>0</v>
      </c>
      <c r="H37" s="9">
        <v>0</v>
      </c>
      <c r="I37" s="1">
        <v>0</v>
      </c>
      <c r="J37" s="9">
        <v>0</v>
      </c>
      <c r="K37" s="1">
        <v>0</v>
      </c>
      <c r="L37" s="9">
        <v>0</v>
      </c>
      <c r="M37" s="1">
        <v>0</v>
      </c>
      <c r="N37" s="9">
        <v>0</v>
      </c>
      <c r="O37" s="1">
        <v>0</v>
      </c>
      <c r="P37" s="9">
        <v>0</v>
      </c>
      <c r="Q37" s="1">
        <v>0</v>
      </c>
      <c r="R37" s="9">
        <v>0</v>
      </c>
      <c r="S37" s="1">
        <v>0</v>
      </c>
      <c r="T37" s="9">
        <v>0</v>
      </c>
      <c r="U37" s="1">
        <v>0</v>
      </c>
      <c r="V37" s="9">
        <v>0</v>
      </c>
      <c r="W37" s="1">
        <v>0</v>
      </c>
      <c r="X37" s="9">
        <v>0</v>
      </c>
      <c r="Y37" s="1">
        <v>0</v>
      </c>
      <c r="Z37" s="9">
        <v>0</v>
      </c>
      <c r="AA37" s="1">
        <v>0</v>
      </c>
      <c r="AB37" s="9">
        <v>0</v>
      </c>
      <c r="AC37" s="1">
        <v>0</v>
      </c>
    </row>
    <row r="38" spans="1:29">
      <c r="A38" s="1">
        <v>6700</v>
      </c>
      <c r="B38" s="1" t="s">
        <v>35</v>
      </c>
      <c r="C38" s="3">
        <f t="shared" si="5"/>
        <v>150000</v>
      </c>
      <c r="D38" s="2">
        <f t="shared" si="6"/>
        <v>0</v>
      </c>
      <c r="E38" s="2">
        <f t="shared" si="7"/>
        <v>150000</v>
      </c>
      <c r="F38" s="9">
        <v>0</v>
      </c>
      <c r="G38" s="1">
        <v>0</v>
      </c>
      <c r="H38" s="9">
        <v>0</v>
      </c>
      <c r="I38" s="1">
        <v>0</v>
      </c>
      <c r="J38" s="9">
        <v>37500</v>
      </c>
      <c r="K38" s="1">
        <v>0</v>
      </c>
      <c r="L38" s="9">
        <v>0</v>
      </c>
      <c r="M38" s="1">
        <v>0</v>
      </c>
      <c r="N38" s="9">
        <v>0</v>
      </c>
      <c r="O38" s="1">
        <v>0</v>
      </c>
      <c r="P38" s="9">
        <v>37500</v>
      </c>
      <c r="Q38" s="1">
        <v>0</v>
      </c>
      <c r="R38" s="9">
        <v>0</v>
      </c>
      <c r="S38" s="1">
        <v>0</v>
      </c>
      <c r="T38" s="9">
        <v>0</v>
      </c>
      <c r="U38" s="1">
        <v>0</v>
      </c>
      <c r="V38" s="9">
        <v>37500</v>
      </c>
      <c r="W38" s="1">
        <v>0</v>
      </c>
      <c r="X38" s="9">
        <v>0</v>
      </c>
      <c r="Y38" s="1">
        <v>0</v>
      </c>
      <c r="Z38" s="9">
        <v>0</v>
      </c>
      <c r="AA38" s="1">
        <v>0</v>
      </c>
      <c r="AB38" s="9">
        <v>37500</v>
      </c>
      <c r="AC38" s="1">
        <v>0</v>
      </c>
    </row>
    <row r="39" spans="1:29">
      <c r="A39" s="1">
        <v>6710</v>
      </c>
      <c r="B39" s="1" t="s">
        <v>36</v>
      </c>
      <c r="C39" s="3">
        <f t="shared" si="5"/>
        <v>0</v>
      </c>
      <c r="D39" s="2">
        <f t="shared" si="6"/>
        <v>0</v>
      </c>
      <c r="E39" s="2">
        <f t="shared" si="7"/>
        <v>0</v>
      </c>
      <c r="F39" s="9">
        <v>0</v>
      </c>
      <c r="G39" s="1">
        <v>0</v>
      </c>
      <c r="H39" s="9">
        <v>0</v>
      </c>
      <c r="I39" s="1">
        <v>0</v>
      </c>
      <c r="J39" s="9">
        <v>0</v>
      </c>
      <c r="K39" s="1">
        <v>0</v>
      </c>
      <c r="L39" s="9">
        <v>0</v>
      </c>
      <c r="M39" s="1">
        <v>0</v>
      </c>
      <c r="N39" s="9">
        <v>0</v>
      </c>
      <c r="O39" s="1">
        <v>0</v>
      </c>
      <c r="P39" s="9">
        <v>0</v>
      </c>
      <c r="Q39" s="1">
        <v>0</v>
      </c>
      <c r="R39" s="9">
        <v>0</v>
      </c>
      <c r="S39" s="1">
        <v>0</v>
      </c>
      <c r="T39" s="9">
        <v>0</v>
      </c>
      <c r="U39" s="1">
        <v>0</v>
      </c>
      <c r="V39" s="9">
        <v>0</v>
      </c>
      <c r="W39" s="1">
        <v>0</v>
      </c>
      <c r="X39" s="9">
        <v>0</v>
      </c>
      <c r="Y39" s="1">
        <v>0</v>
      </c>
      <c r="Z39" s="9">
        <v>0</v>
      </c>
      <c r="AA39" s="1">
        <v>0</v>
      </c>
      <c r="AB39" s="9">
        <v>0</v>
      </c>
      <c r="AC39" s="1">
        <v>0</v>
      </c>
    </row>
    <row r="40" spans="1:29">
      <c r="A40" s="1">
        <v>6800</v>
      </c>
      <c r="B40" s="1" t="s">
        <v>37</v>
      </c>
      <c r="C40" s="3">
        <f t="shared" si="5"/>
        <v>25000</v>
      </c>
      <c r="D40" s="2">
        <f t="shared" si="6"/>
        <v>0</v>
      </c>
      <c r="E40" s="2">
        <f t="shared" si="7"/>
        <v>25000</v>
      </c>
      <c r="F40" s="9">
        <v>2000</v>
      </c>
      <c r="G40" s="1">
        <v>0</v>
      </c>
      <c r="H40" s="9">
        <v>2000</v>
      </c>
      <c r="I40" s="1">
        <v>0</v>
      </c>
      <c r="J40" s="9">
        <v>2000</v>
      </c>
      <c r="K40" s="1">
        <v>0</v>
      </c>
      <c r="L40" s="9">
        <v>2000</v>
      </c>
      <c r="M40" s="1">
        <v>0</v>
      </c>
      <c r="N40" s="9">
        <v>2000</v>
      </c>
      <c r="O40" s="1">
        <v>0</v>
      </c>
      <c r="P40" s="9">
        <v>2000</v>
      </c>
      <c r="Q40" s="1">
        <v>0</v>
      </c>
      <c r="R40" s="9">
        <v>2000</v>
      </c>
      <c r="S40" s="1">
        <v>0</v>
      </c>
      <c r="T40" s="9">
        <v>2000</v>
      </c>
      <c r="U40" s="1">
        <v>0</v>
      </c>
      <c r="V40" s="9">
        <v>2000</v>
      </c>
      <c r="W40" s="1">
        <v>0</v>
      </c>
      <c r="X40" s="9">
        <v>2000</v>
      </c>
      <c r="Y40" s="1">
        <v>0</v>
      </c>
      <c r="Z40" s="9">
        <v>2000</v>
      </c>
      <c r="AA40" s="1">
        <v>0</v>
      </c>
      <c r="AB40" s="9">
        <v>3000</v>
      </c>
      <c r="AC40" s="1">
        <v>0</v>
      </c>
    </row>
    <row r="41" spans="1:29">
      <c r="A41" s="1">
        <v>6801</v>
      </c>
      <c r="B41" s="1" t="s">
        <v>38</v>
      </c>
      <c r="C41" s="3">
        <f t="shared" si="5"/>
        <v>2000</v>
      </c>
      <c r="D41" s="2">
        <f t="shared" si="6"/>
        <v>0</v>
      </c>
      <c r="E41" s="2">
        <f t="shared" si="7"/>
        <v>2000</v>
      </c>
      <c r="F41" s="9">
        <v>0</v>
      </c>
      <c r="G41" s="1">
        <v>0</v>
      </c>
      <c r="H41" s="9">
        <v>0</v>
      </c>
      <c r="I41" s="1">
        <v>0</v>
      </c>
      <c r="J41" s="9">
        <v>0</v>
      </c>
      <c r="K41" s="1">
        <v>0</v>
      </c>
      <c r="L41" s="9">
        <v>0</v>
      </c>
      <c r="M41" s="1">
        <v>0</v>
      </c>
      <c r="N41" s="9">
        <v>0</v>
      </c>
      <c r="O41" s="1">
        <v>0</v>
      </c>
      <c r="P41" s="9">
        <v>2000</v>
      </c>
      <c r="Q41" s="1">
        <v>0</v>
      </c>
      <c r="R41" s="9">
        <v>0</v>
      </c>
      <c r="S41" s="1">
        <v>0</v>
      </c>
      <c r="T41" s="9">
        <v>0</v>
      </c>
      <c r="U41" s="1">
        <v>0</v>
      </c>
      <c r="V41" s="9">
        <v>0</v>
      </c>
      <c r="W41" s="1">
        <v>0</v>
      </c>
      <c r="X41" s="9">
        <v>0</v>
      </c>
      <c r="Y41" s="1">
        <v>0</v>
      </c>
      <c r="Z41" s="9">
        <v>0</v>
      </c>
      <c r="AA41" s="1">
        <v>0</v>
      </c>
      <c r="AB41" s="9">
        <v>0</v>
      </c>
      <c r="AC41" s="1">
        <v>0</v>
      </c>
    </row>
    <row r="42" spans="1:29">
      <c r="A42" s="1">
        <v>6860</v>
      </c>
      <c r="B42" s="1" t="s">
        <v>39</v>
      </c>
      <c r="C42" s="3">
        <f t="shared" si="5"/>
        <v>30000</v>
      </c>
      <c r="D42" s="2">
        <f t="shared" si="6"/>
        <v>0</v>
      </c>
      <c r="E42" s="2">
        <f t="shared" si="7"/>
        <v>30000</v>
      </c>
      <c r="F42" s="9">
        <v>2000</v>
      </c>
      <c r="G42" s="1">
        <v>0</v>
      </c>
      <c r="H42" s="9">
        <v>2000</v>
      </c>
      <c r="I42" s="1">
        <v>0</v>
      </c>
      <c r="J42" s="9">
        <v>2000</v>
      </c>
      <c r="K42" s="1">
        <v>0</v>
      </c>
      <c r="L42" s="9">
        <v>2000</v>
      </c>
      <c r="M42" s="1">
        <v>0</v>
      </c>
      <c r="N42" s="9">
        <v>2000</v>
      </c>
      <c r="O42" s="1">
        <v>0</v>
      </c>
      <c r="P42" s="9">
        <v>5000</v>
      </c>
      <c r="Q42" s="1">
        <v>0</v>
      </c>
      <c r="R42" s="9">
        <v>2000</v>
      </c>
      <c r="S42" s="1">
        <v>0</v>
      </c>
      <c r="T42" s="9">
        <v>2000</v>
      </c>
      <c r="U42" s="1">
        <v>0</v>
      </c>
      <c r="V42" s="9">
        <v>2000</v>
      </c>
      <c r="W42" s="1">
        <v>0</v>
      </c>
      <c r="X42" s="9">
        <v>2000</v>
      </c>
      <c r="Y42" s="1">
        <v>0</v>
      </c>
      <c r="Z42" s="9">
        <v>2000</v>
      </c>
      <c r="AA42" s="1">
        <v>0</v>
      </c>
      <c r="AB42" s="9">
        <v>5000</v>
      </c>
      <c r="AC42" s="1">
        <v>0</v>
      </c>
    </row>
    <row r="43" spans="1:29">
      <c r="A43" s="1">
        <v>6861</v>
      </c>
      <c r="B43" s="1" t="s">
        <v>40</v>
      </c>
      <c r="C43" s="3">
        <f t="shared" si="5"/>
        <v>10000</v>
      </c>
      <c r="D43" s="2">
        <f t="shared" si="6"/>
        <v>0</v>
      </c>
      <c r="E43" s="2">
        <f t="shared" si="7"/>
        <v>10000</v>
      </c>
      <c r="F43" s="9">
        <v>0</v>
      </c>
      <c r="G43" s="1">
        <v>0</v>
      </c>
      <c r="H43" s="9">
        <v>0</v>
      </c>
      <c r="I43" s="1">
        <v>0</v>
      </c>
      <c r="J43" s="9">
        <v>5000</v>
      </c>
      <c r="K43" s="1">
        <v>0</v>
      </c>
      <c r="L43" s="9">
        <v>0</v>
      </c>
      <c r="M43" s="1">
        <v>0</v>
      </c>
      <c r="N43" s="9">
        <v>0</v>
      </c>
      <c r="O43" s="1">
        <v>0</v>
      </c>
      <c r="P43" s="9">
        <v>0</v>
      </c>
      <c r="Q43" s="1">
        <v>0</v>
      </c>
      <c r="R43" s="9">
        <v>0</v>
      </c>
      <c r="S43" s="1">
        <v>0</v>
      </c>
      <c r="T43" s="9">
        <v>0</v>
      </c>
      <c r="U43" s="1">
        <v>0</v>
      </c>
      <c r="V43" s="9">
        <v>0</v>
      </c>
      <c r="W43" s="1">
        <v>0</v>
      </c>
      <c r="X43" s="9">
        <v>5000</v>
      </c>
      <c r="Y43" s="1">
        <v>0</v>
      </c>
      <c r="Z43" s="9">
        <v>0</v>
      </c>
      <c r="AA43" s="1">
        <v>0</v>
      </c>
      <c r="AB43" s="9">
        <v>0</v>
      </c>
      <c r="AC43" s="1">
        <v>0</v>
      </c>
    </row>
    <row r="44" spans="1:29">
      <c r="A44" s="1">
        <v>6862</v>
      </c>
      <c r="B44" s="1" t="s">
        <v>41</v>
      </c>
      <c r="C44" s="3">
        <f t="shared" si="5"/>
        <v>0</v>
      </c>
      <c r="D44" s="2">
        <f t="shared" si="6"/>
        <v>0</v>
      </c>
      <c r="E44" s="2">
        <f t="shared" si="7"/>
        <v>0</v>
      </c>
      <c r="F44" s="9">
        <v>0</v>
      </c>
      <c r="G44" s="1">
        <v>0</v>
      </c>
      <c r="H44" s="9">
        <v>0</v>
      </c>
      <c r="I44" s="1">
        <v>0</v>
      </c>
      <c r="J44" s="9">
        <v>0</v>
      </c>
      <c r="K44" s="1">
        <v>0</v>
      </c>
      <c r="L44" s="9">
        <v>0</v>
      </c>
      <c r="M44" s="1">
        <v>0</v>
      </c>
      <c r="N44" s="9">
        <v>0</v>
      </c>
      <c r="O44" s="1">
        <v>0</v>
      </c>
      <c r="P44" s="9">
        <v>0</v>
      </c>
      <c r="Q44" s="1">
        <v>0</v>
      </c>
      <c r="R44" s="9">
        <v>0</v>
      </c>
      <c r="S44" s="1">
        <v>0</v>
      </c>
      <c r="T44" s="9">
        <v>0</v>
      </c>
      <c r="U44" s="1">
        <v>0</v>
      </c>
      <c r="V44" s="9">
        <v>0</v>
      </c>
      <c r="W44" s="1">
        <v>0</v>
      </c>
      <c r="X44" s="9">
        <v>0</v>
      </c>
      <c r="Y44" s="1">
        <v>0</v>
      </c>
      <c r="Z44" s="9">
        <v>0</v>
      </c>
      <c r="AA44" s="1">
        <v>0</v>
      </c>
      <c r="AB44" s="9">
        <v>0</v>
      </c>
      <c r="AC44" s="1">
        <v>0</v>
      </c>
    </row>
    <row r="45" spans="1:29">
      <c r="A45" s="1">
        <v>6901</v>
      </c>
      <c r="B45" s="1" t="s">
        <v>42</v>
      </c>
      <c r="C45" s="3">
        <f t="shared" si="5"/>
        <v>30000</v>
      </c>
      <c r="D45" s="2">
        <f t="shared" si="6"/>
        <v>0</v>
      </c>
      <c r="E45" s="2">
        <f t="shared" si="7"/>
        <v>30000</v>
      </c>
      <c r="F45" s="9">
        <v>7500</v>
      </c>
      <c r="G45" s="1">
        <v>0</v>
      </c>
      <c r="H45" s="9">
        <v>0</v>
      </c>
      <c r="I45" s="1">
        <v>0</v>
      </c>
      <c r="J45" s="9">
        <v>0</v>
      </c>
      <c r="K45" s="1">
        <v>0</v>
      </c>
      <c r="L45" s="9">
        <v>7500</v>
      </c>
      <c r="M45" s="1">
        <v>0</v>
      </c>
      <c r="N45" s="9">
        <v>0</v>
      </c>
      <c r="O45" s="1">
        <v>0</v>
      </c>
      <c r="P45" s="9">
        <v>0</v>
      </c>
      <c r="Q45" s="1">
        <v>0</v>
      </c>
      <c r="R45" s="9">
        <v>7500</v>
      </c>
      <c r="S45" s="1">
        <v>0</v>
      </c>
      <c r="T45" s="9">
        <v>0</v>
      </c>
      <c r="U45" s="1">
        <v>0</v>
      </c>
      <c r="V45" s="9">
        <v>0</v>
      </c>
      <c r="W45" s="1">
        <v>0</v>
      </c>
      <c r="X45" s="9">
        <v>7500</v>
      </c>
      <c r="Y45" s="1">
        <v>0</v>
      </c>
      <c r="Z45" s="9">
        <v>0</v>
      </c>
      <c r="AA45" s="1">
        <v>0</v>
      </c>
      <c r="AB45" s="9">
        <v>0</v>
      </c>
      <c r="AC45" s="1">
        <v>0</v>
      </c>
    </row>
    <row r="46" spans="1:29">
      <c r="A46" s="1">
        <v>6902</v>
      </c>
      <c r="B46" s="1" t="s">
        <v>43</v>
      </c>
      <c r="C46" s="3">
        <f t="shared" si="5"/>
        <v>23000</v>
      </c>
      <c r="D46" s="2">
        <f t="shared" si="6"/>
        <v>0</v>
      </c>
      <c r="E46" s="2">
        <f t="shared" si="7"/>
        <v>23000</v>
      </c>
      <c r="F46" s="34">
        <f>15000/12*3</f>
        <v>3750</v>
      </c>
      <c r="G46" s="1">
        <v>0</v>
      </c>
      <c r="H46" s="9">
        <v>0</v>
      </c>
      <c r="I46" s="1">
        <v>0</v>
      </c>
      <c r="J46" s="9">
        <v>0</v>
      </c>
      <c r="K46" s="1">
        <v>0</v>
      </c>
      <c r="L46" s="9">
        <f>15000/12*3</f>
        <v>3750</v>
      </c>
      <c r="M46" s="1">
        <v>0</v>
      </c>
      <c r="N46" s="9">
        <v>0</v>
      </c>
      <c r="O46" s="1">
        <v>0</v>
      </c>
      <c r="P46" s="9">
        <v>0</v>
      </c>
      <c r="Q46" s="1">
        <v>0</v>
      </c>
      <c r="R46" s="9">
        <f>15000/12*3</f>
        <v>3750</v>
      </c>
      <c r="S46" s="1">
        <v>0</v>
      </c>
      <c r="T46" s="9">
        <v>0</v>
      </c>
      <c r="U46" s="1">
        <v>0</v>
      </c>
      <c r="V46" s="9">
        <v>0</v>
      </c>
      <c r="W46" s="1">
        <v>0</v>
      </c>
      <c r="X46" s="9">
        <f>15000/12*3</f>
        <v>3750</v>
      </c>
      <c r="Y46" s="1">
        <v>0</v>
      </c>
      <c r="Z46" s="9">
        <v>0</v>
      </c>
      <c r="AA46" s="1">
        <v>0</v>
      </c>
      <c r="AB46" s="9">
        <v>8000</v>
      </c>
      <c r="AC46" s="1">
        <v>0</v>
      </c>
    </row>
    <row r="47" spans="1:29">
      <c r="A47" s="1">
        <v>7320</v>
      </c>
      <c r="B47" s="1" t="s">
        <v>44</v>
      </c>
      <c r="C47" s="3">
        <f t="shared" si="5"/>
        <v>70000</v>
      </c>
      <c r="D47" s="2">
        <f t="shared" si="6"/>
        <v>0</v>
      </c>
      <c r="E47" s="2">
        <f t="shared" si="7"/>
        <v>70000</v>
      </c>
      <c r="F47" s="9">
        <v>0</v>
      </c>
      <c r="G47" s="1">
        <v>0</v>
      </c>
      <c r="H47" s="9">
        <v>0</v>
      </c>
      <c r="I47" s="1">
        <v>0</v>
      </c>
      <c r="J47" s="9">
        <v>23000</v>
      </c>
      <c r="K47" s="1">
        <v>0</v>
      </c>
      <c r="L47" s="9">
        <v>23000</v>
      </c>
      <c r="M47" s="1">
        <v>0</v>
      </c>
      <c r="N47" s="9">
        <v>24000</v>
      </c>
      <c r="O47" s="1">
        <v>0</v>
      </c>
      <c r="P47" s="9">
        <v>0</v>
      </c>
      <c r="Q47" s="1">
        <v>0</v>
      </c>
      <c r="R47" s="9">
        <v>0</v>
      </c>
      <c r="S47" s="1">
        <v>0</v>
      </c>
      <c r="T47" s="9">
        <v>0</v>
      </c>
      <c r="U47" s="1">
        <v>0</v>
      </c>
      <c r="V47" s="9">
        <v>0</v>
      </c>
      <c r="W47" s="1">
        <v>0</v>
      </c>
      <c r="X47" s="9">
        <v>0</v>
      </c>
      <c r="Y47" s="1">
        <v>0</v>
      </c>
      <c r="Z47" s="9">
        <v>0</v>
      </c>
      <c r="AA47" s="1">
        <v>0</v>
      </c>
      <c r="AB47" s="9">
        <v>0</v>
      </c>
      <c r="AC47" s="1">
        <v>0</v>
      </c>
    </row>
    <row r="48" spans="1:29">
      <c r="A48" s="1">
        <v>7420</v>
      </c>
      <c r="B48" s="1" t="s">
        <v>45</v>
      </c>
      <c r="C48" s="3">
        <f t="shared" si="5"/>
        <v>0</v>
      </c>
      <c r="D48" s="2">
        <f t="shared" si="6"/>
        <v>0</v>
      </c>
      <c r="E48" s="2">
        <f t="shared" si="7"/>
        <v>0</v>
      </c>
      <c r="F48" s="9">
        <v>0</v>
      </c>
      <c r="G48" s="1">
        <v>0</v>
      </c>
      <c r="H48" s="9">
        <v>0</v>
      </c>
      <c r="I48" s="1">
        <v>0</v>
      </c>
      <c r="J48" s="9">
        <v>0</v>
      </c>
      <c r="K48" s="1">
        <v>0</v>
      </c>
      <c r="L48" s="9">
        <v>0</v>
      </c>
      <c r="M48" s="1">
        <v>0</v>
      </c>
      <c r="N48" s="9">
        <v>0</v>
      </c>
      <c r="O48" s="1">
        <v>0</v>
      </c>
      <c r="P48" s="9">
        <v>0</v>
      </c>
      <c r="Q48" s="1">
        <v>0</v>
      </c>
      <c r="R48" s="9">
        <v>0</v>
      </c>
      <c r="S48" s="1">
        <v>0</v>
      </c>
      <c r="T48" s="9">
        <v>0</v>
      </c>
      <c r="U48" s="1">
        <v>0</v>
      </c>
      <c r="V48" s="9">
        <v>0</v>
      </c>
      <c r="W48" s="1">
        <v>0</v>
      </c>
      <c r="X48" s="9">
        <v>0</v>
      </c>
      <c r="Y48" s="1">
        <v>0</v>
      </c>
      <c r="Z48" s="9">
        <v>0</v>
      </c>
      <c r="AA48" s="1">
        <v>0</v>
      </c>
      <c r="AB48" s="9">
        <v>0</v>
      </c>
      <c r="AC48" s="1">
        <v>0</v>
      </c>
    </row>
    <row r="49" spans="1:29">
      <c r="A49" s="1">
        <v>7500</v>
      </c>
      <c r="B49" s="1" t="s">
        <v>46</v>
      </c>
      <c r="C49" s="3">
        <f t="shared" si="5"/>
        <v>4312.9999999999991</v>
      </c>
      <c r="D49" s="2">
        <f t="shared" si="6"/>
        <v>0</v>
      </c>
      <c r="E49" s="2">
        <f t="shared" si="7"/>
        <v>4312.9999999999991</v>
      </c>
      <c r="F49" s="9">
        <f>0+'7500'!C5</f>
        <v>359.41666666666669</v>
      </c>
      <c r="G49" s="1">
        <v>0</v>
      </c>
      <c r="H49" s="9">
        <f>0+'7500'!C5</f>
        <v>359.41666666666669</v>
      </c>
      <c r="I49" s="1">
        <v>0</v>
      </c>
      <c r="J49" s="9">
        <f>0+'7500'!C5</f>
        <v>359.41666666666669</v>
      </c>
      <c r="K49" s="1">
        <v>0</v>
      </c>
      <c r="L49" s="9">
        <f>0+'7500'!C5</f>
        <v>359.41666666666669</v>
      </c>
      <c r="M49" s="1">
        <v>0</v>
      </c>
      <c r="N49" s="9">
        <f>0+'7500'!C5</f>
        <v>359.41666666666669</v>
      </c>
      <c r="O49" s="1">
        <v>0</v>
      </c>
      <c r="P49" s="9">
        <f>0+'7500'!C5</f>
        <v>359.41666666666669</v>
      </c>
      <c r="Q49" s="1">
        <v>0</v>
      </c>
      <c r="R49" s="9">
        <f>0+'7500'!C5</f>
        <v>359.41666666666669</v>
      </c>
      <c r="S49" s="1">
        <v>0</v>
      </c>
      <c r="T49" s="9">
        <f>0+'7500'!C5</f>
        <v>359.41666666666669</v>
      </c>
      <c r="U49" s="1">
        <v>0</v>
      </c>
      <c r="V49" s="9">
        <f>0+'7500'!C5</f>
        <v>359.41666666666669</v>
      </c>
      <c r="W49" s="1">
        <v>0</v>
      </c>
      <c r="X49" s="9">
        <f>0+'7500'!C5</f>
        <v>359.41666666666669</v>
      </c>
      <c r="Y49" s="1">
        <v>0</v>
      </c>
      <c r="Z49" s="9">
        <f>0+'7500'!C5</f>
        <v>359.41666666666669</v>
      </c>
      <c r="AA49" s="1">
        <v>0</v>
      </c>
      <c r="AB49" s="9">
        <f>0+'7500'!C5</f>
        <v>359.41666666666669</v>
      </c>
      <c r="AC49" s="1">
        <v>0</v>
      </c>
    </row>
    <row r="50" spans="1:29">
      <c r="A50" s="1">
        <v>7720</v>
      </c>
      <c r="B50" s="1" t="s">
        <v>47</v>
      </c>
      <c r="C50" s="3">
        <f t="shared" si="5"/>
        <v>0</v>
      </c>
      <c r="D50" s="2">
        <f t="shared" si="6"/>
        <v>0</v>
      </c>
      <c r="E50" s="2">
        <f t="shared" si="7"/>
        <v>0</v>
      </c>
      <c r="F50" s="9">
        <v>0</v>
      </c>
      <c r="G50" s="1">
        <v>0</v>
      </c>
      <c r="H50" s="9">
        <v>0</v>
      </c>
      <c r="I50" s="1">
        <v>0</v>
      </c>
      <c r="J50" s="9">
        <v>0</v>
      </c>
      <c r="K50" s="1">
        <v>0</v>
      </c>
      <c r="L50" s="9">
        <v>0</v>
      </c>
      <c r="M50" s="1">
        <v>0</v>
      </c>
      <c r="N50" s="9">
        <v>0</v>
      </c>
      <c r="O50" s="1">
        <v>0</v>
      </c>
      <c r="P50" s="9">
        <v>0</v>
      </c>
      <c r="Q50" s="1">
        <v>0</v>
      </c>
      <c r="R50" s="9">
        <v>0</v>
      </c>
      <c r="S50" s="1">
        <v>0</v>
      </c>
      <c r="T50" s="9">
        <v>0</v>
      </c>
      <c r="U50" s="1">
        <v>0</v>
      </c>
      <c r="V50" s="9">
        <v>0</v>
      </c>
      <c r="W50" s="1">
        <v>0</v>
      </c>
      <c r="X50" s="9">
        <v>0</v>
      </c>
      <c r="Y50" s="1">
        <v>0</v>
      </c>
      <c r="Z50" s="9">
        <v>0</v>
      </c>
      <c r="AA50" s="1">
        <v>0</v>
      </c>
      <c r="AB50" s="9">
        <v>0</v>
      </c>
      <c r="AC50" s="1">
        <v>0</v>
      </c>
    </row>
    <row r="51" spans="1:29">
      <c r="A51" s="1">
        <v>7770</v>
      </c>
      <c r="B51" s="1" t="s">
        <v>48</v>
      </c>
      <c r="C51" s="3">
        <f t="shared" si="5"/>
        <v>70270</v>
      </c>
      <c r="D51" s="2">
        <f t="shared" si="6"/>
        <v>0</v>
      </c>
      <c r="E51" s="3">
        <f>C51-D51</f>
        <v>70270</v>
      </c>
      <c r="F51" s="9">
        <f>0+'7770'!B6</f>
        <v>7027</v>
      </c>
      <c r="G51" s="1">
        <v>0</v>
      </c>
      <c r="H51" s="9">
        <f>0+'7770'!B6</f>
        <v>7027</v>
      </c>
      <c r="I51" s="1">
        <v>0</v>
      </c>
      <c r="J51" s="9">
        <f>0+'7770'!B6</f>
        <v>7027</v>
      </c>
      <c r="K51" s="1">
        <v>0</v>
      </c>
      <c r="L51" s="9">
        <f>0+'7770'!B6</f>
        <v>7027</v>
      </c>
      <c r="M51" s="1">
        <v>0</v>
      </c>
      <c r="N51" s="9">
        <f>0+'7770'!B6</f>
        <v>7027</v>
      </c>
      <c r="O51" s="1">
        <v>0</v>
      </c>
      <c r="P51" s="9">
        <f>0+'7770'!B6</f>
        <v>7027</v>
      </c>
      <c r="Q51" s="1">
        <v>0</v>
      </c>
      <c r="R51" s="9">
        <f>0+'7770'!B6</f>
        <v>7027</v>
      </c>
      <c r="S51" s="1">
        <v>0</v>
      </c>
      <c r="T51" s="9">
        <f>0+'7770'!B6</f>
        <v>7027</v>
      </c>
      <c r="U51" s="1">
        <v>0</v>
      </c>
      <c r="V51" s="9">
        <f>0+'7770'!B6</f>
        <v>7027</v>
      </c>
      <c r="W51" s="1">
        <v>0</v>
      </c>
      <c r="X51" s="9">
        <f>0+'7770'!B6</f>
        <v>7027</v>
      </c>
      <c r="Y51" s="1">
        <v>0</v>
      </c>
      <c r="Z51" s="9">
        <v>0</v>
      </c>
      <c r="AA51" s="1">
        <v>0</v>
      </c>
      <c r="AB51" s="9">
        <v>0</v>
      </c>
      <c r="AC51" s="1">
        <v>0</v>
      </c>
    </row>
    <row r="52" spans="1:29">
      <c r="A52" s="1">
        <v>7771</v>
      </c>
      <c r="B52" s="1" t="s">
        <v>49</v>
      </c>
      <c r="C52" s="3">
        <f t="shared" si="5"/>
        <v>0</v>
      </c>
      <c r="D52" s="2">
        <f t="shared" si="6"/>
        <v>0</v>
      </c>
      <c r="E52" s="2">
        <f t="shared" si="7"/>
        <v>0</v>
      </c>
      <c r="F52" s="9">
        <v>0</v>
      </c>
      <c r="G52" s="1">
        <v>0</v>
      </c>
      <c r="H52" s="9">
        <v>0</v>
      </c>
      <c r="I52" s="1">
        <v>0</v>
      </c>
      <c r="J52" s="9">
        <v>0</v>
      </c>
      <c r="K52" s="1">
        <v>0</v>
      </c>
      <c r="L52" s="9">
        <v>0</v>
      </c>
      <c r="M52" s="1">
        <v>0</v>
      </c>
      <c r="N52" s="9">
        <v>0</v>
      </c>
      <c r="O52" s="1">
        <v>0</v>
      </c>
      <c r="P52" s="9">
        <v>0</v>
      </c>
      <c r="Q52" s="1">
        <v>0</v>
      </c>
      <c r="R52" s="9">
        <v>0</v>
      </c>
      <c r="S52" s="1">
        <v>0</v>
      </c>
      <c r="T52" s="9">
        <v>0</v>
      </c>
      <c r="U52" s="1">
        <v>0</v>
      </c>
      <c r="V52" s="9">
        <v>0</v>
      </c>
      <c r="W52" s="1">
        <v>0</v>
      </c>
      <c r="X52" s="9">
        <v>0</v>
      </c>
      <c r="Y52" s="1">
        <v>0</v>
      </c>
      <c r="Z52" s="9">
        <v>0</v>
      </c>
      <c r="AA52" s="1">
        <v>0</v>
      </c>
      <c r="AB52" s="9">
        <v>0</v>
      </c>
      <c r="AC52" s="1">
        <v>0</v>
      </c>
    </row>
    <row r="53" spans="1:29">
      <c r="A53" s="1">
        <v>7790</v>
      </c>
      <c r="B53" s="1" t="s">
        <v>50</v>
      </c>
      <c r="C53" s="3">
        <f t="shared" si="5"/>
        <v>0</v>
      </c>
      <c r="D53" s="2">
        <f t="shared" si="6"/>
        <v>0</v>
      </c>
      <c r="E53" s="2">
        <f t="shared" si="7"/>
        <v>0</v>
      </c>
      <c r="F53" s="9">
        <v>0</v>
      </c>
      <c r="G53" s="1">
        <v>0</v>
      </c>
      <c r="H53" s="9">
        <v>0</v>
      </c>
      <c r="I53" s="1">
        <v>0</v>
      </c>
      <c r="J53" s="9">
        <v>0</v>
      </c>
      <c r="K53" s="1">
        <v>0</v>
      </c>
      <c r="L53" s="9">
        <v>0</v>
      </c>
      <c r="M53" s="1">
        <v>0</v>
      </c>
      <c r="N53" s="9">
        <v>0</v>
      </c>
      <c r="O53" s="1">
        <v>0</v>
      </c>
      <c r="P53" s="9">
        <v>0</v>
      </c>
      <c r="Q53" s="1">
        <v>0</v>
      </c>
      <c r="R53" s="9">
        <v>0</v>
      </c>
      <c r="S53" s="1">
        <v>0</v>
      </c>
      <c r="T53" s="9">
        <v>0</v>
      </c>
      <c r="U53" s="1">
        <v>0</v>
      </c>
      <c r="V53" s="9">
        <v>0</v>
      </c>
      <c r="W53" s="1">
        <v>0</v>
      </c>
      <c r="X53" s="9">
        <v>0</v>
      </c>
      <c r="Y53" s="1">
        <v>0</v>
      </c>
      <c r="Z53" s="9">
        <v>0</v>
      </c>
      <c r="AA53" s="1">
        <v>0</v>
      </c>
      <c r="AB53" s="9">
        <v>0</v>
      </c>
      <c r="AC53" s="1">
        <v>0</v>
      </c>
    </row>
    <row r="54" spans="1:29">
      <c r="A54" s="1">
        <v>7793</v>
      </c>
      <c r="B54" s="1" t="s">
        <v>51</v>
      </c>
      <c r="C54" s="3">
        <f t="shared" si="5"/>
        <v>0</v>
      </c>
      <c r="D54" s="2">
        <f t="shared" si="6"/>
        <v>0</v>
      </c>
      <c r="E54" s="2">
        <f t="shared" si="7"/>
        <v>0</v>
      </c>
      <c r="F54" s="9">
        <v>0</v>
      </c>
      <c r="G54" s="1">
        <v>0</v>
      </c>
      <c r="H54" s="9">
        <v>0</v>
      </c>
      <c r="I54" s="1">
        <v>0</v>
      </c>
      <c r="J54" s="9">
        <v>0</v>
      </c>
      <c r="K54" s="1">
        <v>0</v>
      </c>
      <c r="L54" s="9">
        <v>0</v>
      </c>
      <c r="M54" s="1">
        <v>0</v>
      </c>
      <c r="N54" s="9">
        <v>0</v>
      </c>
      <c r="O54" s="1">
        <v>0</v>
      </c>
      <c r="P54" s="9">
        <v>0</v>
      </c>
      <c r="Q54" s="1">
        <v>0</v>
      </c>
      <c r="R54" s="9">
        <v>0</v>
      </c>
      <c r="S54" s="1">
        <v>0</v>
      </c>
      <c r="T54" s="9">
        <v>0</v>
      </c>
      <c r="U54" s="1">
        <v>0</v>
      </c>
      <c r="V54" s="9">
        <v>0</v>
      </c>
      <c r="W54" s="1">
        <v>0</v>
      </c>
      <c r="X54" s="9">
        <v>0</v>
      </c>
      <c r="Y54" s="1">
        <v>0</v>
      </c>
      <c r="Z54" s="9">
        <v>0</v>
      </c>
      <c r="AA54" s="1">
        <v>0</v>
      </c>
      <c r="AB54" s="9">
        <v>0</v>
      </c>
      <c r="AC54" s="1">
        <v>0</v>
      </c>
    </row>
    <row r="55" spans="1:29">
      <c r="A55" s="1">
        <v>8050</v>
      </c>
      <c r="B55" s="1" t="s">
        <v>52</v>
      </c>
      <c r="C55" s="3">
        <f t="shared" si="5"/>
        <v>0</v>
      </c>
      <c r="D55" s="2">
        <f t="shared" si="6"/>
        <v>0</v>
      </c>
      <c r="E55" s="2">
        <f t="shared" si="7"/>
        <v>0</v>
      </c>
      <c r="F55" s="9">
        <v>0</v>
      </c>
      <c r="G55" s="1">
        <v>0</v>
      </c>
      <c r="H55" s="9">
        <v>0</v>
      </c>
      <c r="I55" s="1">
        <v>0</v>
      </c>
      <c r="J55" s="9">
        <v>0</v>
      </c>
      <c r="K55" s="1">
        <v>0</v>
      </c>
      <c r="L55" s="9">
        <v>0</v>
      </c>
      <c r="M55" s="1">
        <v>0</v>
      </c>
      <c r="N55" s="9">
        <v>0</v>
      </c>
      <c r="O55" s="1">
        <v>0</v>
      </c>
      <c r="P55" s="9">
        <v>0</v>
      </c>
      <c r="Q55" s="1">
        <v>0</v>
      </c>
      <c r="R55" s="9">
        <v>0</v>
      </c>
      <c r="S55" s="1">
        <v>0</v>
      </c>
      <c r="T55" s="9">
        <v>0</v>
      </c>
      <c r="U55" s="1">
        <v>0</v>
      </c>
      <c r="V55" s="9">
        <v>0</v>
      </c>
      <c r="W55" s="1">
        <v>0</v>
      </c>
      <c r="X55" s="9">
        <v>0</v>
      </c>
      <c r="Y55" s="1">
        <v>0</v>
      </c>
      <c r="Z55" s="9">
        <v>0</v>
      </c>
      <c r="AA55" s="1">
        <v>0</v>
      </c>
      <c r="AB55" s="9">
        <v>0</v>
      </c>
      <c r="AC55" s="1">
        <v>0</v>
      </c>
    </row>
    <row r="56" spans="1:29">
      <c r="A56" s="1">
        <v>8150</v>
      </c>
      <c r="B56" s="1" t="s">
        <v>53</v>
      </c>
      <c r="C56" s="3">
        <f t="shared" si="5"/>
        <v>0</v>
      </c>
      <c r="D56" s="2">
        <f t="shared" si="6"/>
        <v>0</v>
      </c>
      <c r="E56" s="2">
        <f t="shared" si="7"/>
        <v>0</v>
      </c>
      <c r="F56" s="9">
        <v>0</v>
      </c>
      <c r="G56" s="1">
        <v>0</v>
      </c>
      <c r="H56" s="9">
        <v>0</v>
      </c>
      <c r="I56" s="1">
        <v>0</v>
      </c>
      <c r="J56" s="9">
        <v>0</v>
      </c>
      <c r="K56" s="1">
        <v>0</v>
      </c>
      <c r="L56" s="9">
        <v>0</v>
      </c>
      <c r="M56" s="1">
        <v>0</v>
      </c>
      <c r="N56" s="9">
        <v>0</v>
      </c>
      <c r="O56" s="1">
        <v>0</v>
      </c>
      <c r="P56" s="9">
        <v>0</v>
      </c>
      <c r="Q56" s="1">
        <v>0</v>
      </c>
      <c r="R56" s="9">
        <v>0</v>
      </c>
      <c r="S56" s="1">
        <v>0</v>
      </c>
      <c r="T56" s="9">
        <v>0</v>
      </c>
      <c r="U56" s="1">
        <v>0</v>
      </c>
      <c r="V56" s="9">
        <v>0</v>
      </c>
      <c r="W56" s="1">
        <v>0</v>
      </c>
      <c r="X56" s="9">
        <v>0</v>
      </c>
      <c r="Y56" s="1">
        <v>0</v>
      </c>
      <c r="Z56" s="9">
        <v>0</v>
      </c>
      <c r="AA56" s="1">
        <v>0</v>
      </c>
      <c r="AB56" s="9">
        <v>0</v>
      </c>
      <c r="AC56" s="1">
        <v>0</v>
      </c>
    </row>
    <row r="57" spans="1:29">
      <c r="A57" s="1">
        <v>8960</v>
      </c>
      <c r="B57" s="1" t="s">
        <v>54</v>
      </c>
      <c r="C57" s="3">
        <f t="shared" si="5"/>
        <v>0</v>
      </c>
      <c r="D57" s="2">
        <f t="shared" si="6"/>
        <v>0</v>
      </c>
      <c r="E57" s="2">
        <f t="shared" si="7"/>
        <v>0</v>
      </c>
      <c r="F57" s="9">
        <v>0</v>
      </c>
      <c r="G57" s="1">
        <v>0</v>
      </c>
      <c r="H57" s="9">
        <v>0</v>
      </c>
      <c r="I57" s="1">
        <v>0</v>
      </c>
      <c r="J57" s="9">
        <v>0</v>
      </c>
      <c r="K57" s="1">
        <v>0</v>
      </c>
      <c r="L57" s="9">
        <v>0</v>
      </c>
      <c r="M57" s="1">
        <v>0</v>
      </c>
      <c r="N57" s="9">
        <v>0</v>
      </c>
      <c r="O57" s="1">
        <v>0</v>
      </c>
      <c r="P57" s="9">
        <v>0</v>
      </c>
      <c r="Q57" s="1">
        <v>0</v>
      </c>
      <c r="R57" s="9">
        <v>0</v>
      </c>
      <c r="S57" s="1">
        <v>0</v>
      </c>
      <c r="T57" s="9">
        <v>0</v>
      </c>
      <c r="U57" s="1">
        <v>0</v>
      </c>
      <c r="V57" s="9">
        <v>0</v>
      </c>
      <c r="W57" s="1">
        <v>0</v>
      </c>
      <c r="X57" s="9">
        <v>0</v>
      </c>
      <c r="Y57" s="1">
        <v>0</v>
      </c>
      <c r="Z57" s="9">
        <v>0</v>
      </c>
      <c r="AA57" s="1">
        <v>0</v>
      </c>
      <c r="AB57" s="9">
        <v>0</v>
      </c>
      <c r="AC57" s="1">
        <v>0</v>
      </c>
    </row>
    <row r="58" spans="1:29">
      <c r="A58" s="1">
        <v>8990</v>
      </c>
      <c r="B58" s="1" t="s">
        <v>55</v>
      </c>
      <c r="C58" s="3">
        <f t="shared" si="5"/>
        <v>0</v>
      </c>
      <c r="D58" s="2">
        <f t="shared" si="6"/>
        <v>0</v>
      </c>
      <c r="E58" s="2">
        <f t="shared" si="7"/>
        <v>0</v>
      </c>
      <c r="F58" s="9">
        <v>0</v>
      </c>
      <c r="G58" s="1">
        <v>0</v>
      </c>
      <c r="H58" s="9">
        <v>0</v>
      </c>
      <c r="I58" s="1">
        <v>0</v>
      </c>
      <c r="J58" s="9">
        <v>0</v>
      </c>
      <c r="K58" s="1">
        <v>0</v>
      </c>
      <c r="L58" s="9">
        <v>0</v>
      </c>
      <c r="M58" s="1">
        <v>0</v>
      </c>
      <c r="N58" s="9">
        <v>0</v>
      </c>
      <c r="O58" s="1">
        <v>0</v>
      </c>
      <c r="P58" s="9">
        <v>0</v>
      </c>
      <c r="Q58" s="1">
        <v>0</v>
      </c>
      <c r="R58" s="9">
        <v>0</v>
      </c>
      <c r="S58" s="1">
        <v>0</v>
      </c>
      <c r="T58" s="9">
        <v>0</v>
      </c>
      <c r="U58" s="1">
        <v>0</v>
      </c>
      <c r="V58" s="9">
        <v>0</v>
      </c>
      <c r="W58" s="1">
        <v>0</v>
      </c>
      <c r="X58" s="9">
        <v>0</v>
      </c>
      <c r="Y58" s="1">
        <v>0</v>
      </c>
      <c r="Z58" s="9">
        <v>0</v>
      </c>
      <c r="AA58" s="1">
        <v>0</v>
      </c>
      <c r="AB58" s="9">
        <v>0</v>
      </c>
      <c r="AC58" s="1">
        <v>0</v>
      </c>
    </row>
    <row r="59" spans="1:29" s="6" customFormat="1">
      <c r="A59" s="4" t="s">
        <v>56</v>
      </c>
      <c r="B59" s="4"/>
      <c r="C59" s="5">
        <f>SUM(C18:C58)</f>
        <v>1166180</v>
      </c>
      <c r="D59" s="5">
        <f>SUM(D18:D58)</f>
        <v>0</v>
      </c>
      <c r="E59" s="5">
        <f t="shared" si="7"/>
        <v>1166180</v>
      </c>
      <c r="F59" s="8">
        <f>SUM(F18:F58)</f>
        <v>86279.25</v>
      </c>
      <c r="G59" s="4">
        <f t="shared" ref="G59:AC59" si="8">SUM(G18:G58)</f>
        <v>0</v>
      </c>
      <c r="H59" s="8">
        <f t="shared" si="8"/>
        <v>61469.749999999993</v>
      </c>
      <c r="I59" s="4">
        <f t="shared" si="8"/>
        <v>0</v>
      </c>
      <c r="J59" s="8">
        <f t="shared" si="8"/>
        <v>140529.24999999997</v>
      </c>
      <c r="K59" s="4">
        <f t="shared" si="8"/>
        <v>0</v>
      </c>
      <c r="L59" s="8">
        <f t="shared" si="8"/>
        <v>95719.75</v>
      </c>
      <c r="M59" s="4">
        <f t="shared" si="8"/>
        <v>0</v>
      </c>
      <c r="N59" s="8">
        <f t="shared" si="8"/>
        <v>99029.25</v>
      </c>
      <c r="O59" s="4">
        <f t="shared" si="8"/>
        <v>0</v>
      </c>
      <c r="P59" s="8">
        <f t="shared" si="8"/>
        <v>103969.75</v>
      </c>
      <c r="Q59" s="4">
        <f t="shared" si="8"/>
        <v>0</v>
      </c>
      <c r="R59" s="8">
        <f t="shared" si="8"/>
        <v>155519.24999999997</v>
      </c>
      <c r="S59" s="4">
        <f t="shared" si="8"/>
        <v>0</v>
      </c>
      <c r="T59" s="8">
        <f t="shared" si="8"/>
        <v>61469.749999999993</v>
      </c>
      <c r="U59" s="4">
        <f t="shared" si="8"/>
        <v>0</v>
      </c>
      <c r="V59" s="8">
        <f t="shared" si="8"/>
        <v>112529.25</v>
      </c>
      <c r="W59" s="4">
        <f t="shared" si="8"/>
        <v>0</v>
      </c>
      <c r="X59" s="8">
        <f t="shared" si="8"/>
        <v>77719.75</v>
      </c>
      <c r="Y59" s="4">
        <f t="shared" si="8"/>
        <v>0</v>
      </c>
      <c r="Z59" s="8">
        <f t="shared" si="8"/>
        <v>68002.25</v>
      </c>
      <c r="AA59" s="4">
        <f t="shared" si="8"/>
        <v>0</v>
      </c>
      <c r="AB59" s="8">
        <f t="shared" si="8"/>
        <v>103942.75</v>
      </c>
      <c r="AC59" s="4">
        <f t="shared" si="8"/>
        <v>0</v>
      </c>
    </row>
    <row r="60" spans="1:29" s="31" customForma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</row>
    <row r="61" spans="1:29" s="6" customFormat="1">
      <c r="A61" s="4" t="s">
        <v>57</v>
      </c>
      <c r="B61" s="4"/>
      <c r="C61" s="5">
        <f t="shared" ref="C61" si="9">C15-C59</f>
        <v>23820</v>
      </c>
      <c r="D61" s="5">
        <f>D15-D59</f>
        <v>0</v>
      </c>
      <c r="E61" s="7">
        <f>E15-E59</f>
        <v>23820</v>
      </c>
      <c r="F61" s="8">
        <f>F15-F59</f>
        <v>-51279.25</v>
      </c>
      <c r="G61" s="4">
        <f>G15-G59</f>
        <v>0</v>
      </c>
      <c r="H61" s="8">
        <f t="shared" ref="H61:AC61" si="10">H15-H59</f>
        <v>-61469.749999999993</v>
      </c>
      <c r="I61" s="4">
        <f t="shared" si="10"/>
        <v>0</v>
      </c>
      <c r="J61" s="8">
        <f t="shared" si="10"/>
        <v>-35529.249999999971</v>
      </c>
      <c r="K61" s="4">
        <f t="shared" si="10"/>
        <v>0</v>
      </c>
      <c r="L61" s="8">
        <f t="shared" si="10"/>
        <v>-15719.75</v>
      </c>
      <c r="M61" s="4">
        <f t="shared" si="10"/>
        <v>0</v>
      </c>
      <c r="N61" s="8">
        <f t="shared" si="10"/>
        <v>-4029.25</v>
      </c>
      <c r="O61" s="4">
        <f t="shared" si="10"/>
        <v>0</v>
      </c>
      <c r="P61" s="8">
        <f t="shared" si="10"/>
        <v>139030.25</v>
      </c>
      <c r="Q61" s="4">
        <f t="shared" si="10"/>
        <v>0</v>
      </c>
      <c r="R61" s="8">
        <f t="shared" si="10"/>
        <v>-55519.249999999971</v>
      </c>
      <c r="S61" s="4">
        <f t="shared" si="10"/>
        <v>0</v>
      </c>
      <c r="T61" s="8">
        <f t="shared" si="10"/>
        <v>-39469.749999999993</v>
      </c>
      <c r="U61" s="4">
        <f t="shared" si="10"/>
        <v>0</v>
      </c>
      <c r="V61" s="8">
        <f t="shared" si="10"/>
        <v>-57529.25</v>
      </c>
      <c r="W61" s="4">
        <f t="shared" si="10"/>
        <v>0</v>
      </c>
      <c r="X61" s="8">
        <f t="shared" si="10"/>
        <v>67280.25</v>
      </c>
      <c r="Y61" s="4">
        <f t="shared" si="10"/>
        <v>0</v>
      </c>
      <c r="Z61" s="8">
        <f t="shared" si="10"/>
        <v>-48002.25</v>
      </c>
      <c r="AA61" s="4">
        <f t="shared" si="10"/>
        <v>0</v>
      </c>
      <c r="AB61" s="8">
        <f t="shared" si="10"/>
        <v>186057.25</v>
      </c>
      <c r="AC61" s="4">
        <f t="shared" si="10"/>
        <v>0</v>
      </c>
    </row>
  </sheetData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D18" sqref="D18"/>
    </sheetView>
  </sheetViews>
  <sheetFormatPr baseColWidth="10" defaultRowHeight="15" x14ac:dyDescent="0"/>
  <cols>
    <col min="1" max="1" width="30" style="6" customWidth="1"/>
    <col min="2" max="3" width="12.1640625" bestFit="1" customWidth="1"/>
    <col min="4" max="4" width="17.33203125" bestFit="1" customWidth="1"/>
    <col min="5" max="7" width="12.1640625" bestFit="1" customWidth="1"/>
    <col min="8" max="8" width="15.6640625" bestFit="1" customWidth="1"/>
    <col min="9" max="9" width="6.1640625" bestFit="1" customWidth="1"/>
    <col min="10" max="10" width="9.5" bestFit="1" customWidth="1"/>
    <col min="19" max="19" width="17.6640625" bestFit="1" customWidth="1"/>
  </cols>
  <sheetData>
    <row r="1" spans="1:11" s="6" customFormat="1">
      <c r="A1" s="6" t="s">
        <v>197</v>
      </c>
      <c r="B1" s="25" t="s">
        <v>194</v>
      </c>
      <c r="C1" s="25" t="s">
        <v>192</v>
      </c>
      <c r="D1" s="25" t="s">
        <v>193</v>
      </c>
      <c r="E1" s="25" t="s">
        <v>98</v>
      </c>
      <c r="F1" s="27" t="s">
        <v>200</v>
      </c>
      <c r="G1" s="28" t="s">
        <v>198</v>
      </c>
      <c r="H1" s="28" t="s">
        <v>199</v>
      </c>
      <c r="I1" s="28" t="s">
        <v>85</v>
      </c>
      <c r="J1" s="28" t="s">
        <v>86</v>
      </c>
      <c r="K1" s="28" t="s">
        <v>98</v>
      </c>
    </row>
    <row r="2" spans="1:11">
      <c r="A2" s="6" t="s">
        <v>187</v>
      </c>
      <c r="B2" s="26">
        <f>500000/12</f>
        <v>41666.666666666664</v>
      </c>
      <c r="C2" s="26">
        <f>B2*0.141</f>
        <v>5874.9999999999991</v>
      </c>
      <c r="D2" s="26">
        <f>B2*0.12</f>
        <v>4999.9999999999991</v>
      </c>
      <c r="E2" s="26">
        <f>SUM(B2:D2)</f>
        <v>52541.666666666664</v>
      </c>
      <c r="F2" s="29">
        <v>500000</v>
      </c>
      <c r="G2" s="29">
        <f>F2*0.141</f>
        <v>70500</v>
      </c>
      <c r="H2" s="29">
        <f>F2*0.12</f>
        <v>60000</v>
      </c>
      <c r="I2" s="29">
        <v>25000</v>
      </c>
      <c r="J2" s="29">
        <v>20000</v>
      </c>
      <c r="K2" s="29">
        <f>SUM(F2:J2)</f>
        <v>675500</v>
      </c>
    </row>
    <row r="3" spans="1:11">
      <c r="A3" s="6" t="s">
        <v>195</v>
      </c>
      <c r="B3" s="26">
        <f>145600/12</f>
        <v>12133.333333333334</v>
      </c>
      <c r="C3" s="26">
        <f>B3*0.141</f>
        <v>1710.8</v>
      </c>
      <c r="D3" s="26">
        <f>B3*0.12</f>
        <v>1456</v>
      </c>
      <c r="E3" s="26">
        <f>SUM(B3:D3)</f>
        <v>15300.133333333333</v>
      </c>
      <c r="F3" s="29">
        <v>145600</v>
      </c>
      <c r="G3" s="29">
        <f t="shared" ref="G3:G4" si="0">F3*0.141</f>
        <v>20529.599999999999</v>
      </c>
      <c r="H3" s="29">
        <f t="shared" ref="H3:H4" si="1">F3*0.12</f>
        <v>17472</v>
      </c>
      <c r="I3" s="29">
        <v>0</v>
      </c>
      <c r="J3" s="29">
        <v>0</v>
      </c>
      <c r="K3" s="29">
        <f>SUM(F3:J3)</f>
        <v>183601.6</v>
      </c>
    </row>
    <row r="4" spans="1:11">
      <c r="A4" s="6" t="s">
        <v>188</v>
      </c>
      <c r="B4" s="26">
        <f>77000/12</f>
        <v>6416.666666666667</v>
      </c>
      <c r="C4" s="26">
        <f>B4*0.141</f>
        <v>904.75</v>
      </c>
      <c r="D4" s="26">
        <f>B4*0.12</f>
        <v>770</v>
      </c>
      <c r="E4" s="26">
        <f>SUM(B4:D4)</f>
        <v>8091.416666666667</v>
      </c>
      <c r="F4" s="29">
        <v>77000</v>
      </c>
      <c r="G4" s="29">
        <f t="shared" si="0"/>
        <v>10856.999999999998</v>
      </c>
      <c r="H4" s="29">
        <f t="shared" si="1"/>
        <v>9240</v>
      </c>
      <c r="I4" s="29">
        <v>0</v>
      </c>
      <c r="J4" s="29">
        <v>0</v>
      </c>
      <c r="K4" s="29">
        <f>SUM(F4:J4)</f>
        <v>97097</v>
      </c>
    </row>
    <row r="5" spans="1:11">
      <c r="A5" s="6" t="s">
        <v>204</v>
      </c>
      <c r="B5" s="26">
        <f>77000/12</f>
        <v>6416.666666666667</v>
      </c>
      <c r="C5" s="26">
        <f>B5*0.141</f>
        <v>904.75</v>
      </c>
      <c r="D5" s="26">
        <f>B5*0.12</f>
        <v>770</v>
      </c>
      <c r="E5" s="26">
        <f>SUM(B5:D5)</f>
        <v>8091.416666666667</v>
      </c>
      <c r="F5" s="29">
        <v>77000</v>
      </c>
      <c r="G5" s="29">
        <f t="shared" ref="G5" si="2">F5*0.141</f>
        <v>10856.999999999998</v>
      </c>
      <c r="H5" s="29">
        <f t="shared" ref="H5" si="3">F5*0.12</f>
        <v>9240</v>
      </c>
      <c r="I5" s="29">
        <v>0</v>
      </c>
      <c r="J5" s="29">
        <v>0</v>
      </c>
      <c r="K5" s="29">
        <f>SUM(F5:J5)</f>
        <v>97097</v>
      </c>
    </row>
    <row r="6" spans="1:11">
      <c r="A6" s="6" t="s">
        <v>98</v>
      </c>
      <c r="B6" s="26">
        <f>SUM(B2:B5)</f>
        <v>66633.333333333328</v>
      </c>
      <c r="C6" s="26">
        <f>SUM(C2:C5)</f>
        <v>9395.2999999999993</v>
      </c>
      <c r="D6" s="26">
        <f>SUM(D2:D5)</f>
        <v>7995.9999999999991</v>
      </c>
      <c r="E6" s="26">
        <f>SUM(E2:E5)</f>
        <v>84024.633333333346</v>
      </c>
      <c r="F6" s="29">
        <f>SUM(F2:F5)</f>
        <v>799600</v>
      </c>
      <c r="G6" s="29">
        <f t="shared" ref="G6:H6" si="4">SUM(G2:G4)</f>
        <v>101886.6</v>
      </c>
      <c r="H6" s="29">
        <f t="shared" si="4"/>
        <v>86712</v>
      </c>
      <c r="I6" s="29">
        <f>SUM(I2:I5)</f>
        <v>25000</v>
      </c>
      <c r="J6" s="29">
        <f>SUM(J2:J5)</f>
        <v>20000</v>
      </c>
      <c r="K6" s="29">
        <f>SUM(F6:J6)</f>
        <v>1033198.6</v>
      </c>
    </row>
    <row r="10" spans="1:11">
      <c r="A10" s="6" t="s">
        <v>234</v>
      </c>
      <c r="B10">
        <f>F10/12</f>
        <v>12133.333333333334</v>
      </c>
      <c r="C10">
        <f>B10*0.141</f>
        <v>1710.8</v>
      </c>
      <c r="D10">
        <f>B10*0.12</f>
        <v>1456</v>
      </c>
      <c r="E10">
        <f>SUM(B10:D10)</f>
        <v>15300.133333333333</v>
      </c>
      <c r="F10">
        <f>364000*0.4</f>
        <v>145600</v>
      </c>
      <c r="G10">
        <f>F10*0.141</f>
        <v>20529.599999999999</v>
      </c>
      <c r="H10">
        <f>F10*0.12</f>
        <v>17472</v>
      </c>
      <c r="I10">
        <v>0</v>
      </c>
      <c r="J10">
        <v>0</v>
      </c>
      <c r="K10">
        <f>SUM(F10:J10)</f>
        <v>183601.6</v>
      </c>
    </row>
    <row r="11" spans="1:11">
      <c r="A11" s="6" t="s">
        <v>235</v>
      </c>
      <c r="B11">
        <f>F11/12</f>
        <v>3033.3333333333335</v>
      </c>
      <c r="C11">
        <f>B11*0.141</f>
        <v>427.7</v>
      </c>
      <c r="D11">
        <f>B11*0.12</f>
        <v>364</v>
      </c>
      <c r="E11">
        <f>SUM(B11:D11)</f>
        <v>3825.0333333333333</v>
      </c>
      <c r="F11">
        <f>364000*0.1</f>
        <v>36400</v>
      </c>
      <c r="G11">
        <f>F11*0.141</f>
        <v>5132.3999999999996</v>
      </c>
      <c r="H11">
        <f>F11*0.12</f>
        <v>4368</v>
      </c>
      <c r="I11">
        <v>0</v>
      </c>
      <c r="J11">
        <v>0</v>
      </c>
      <c r="K11">
        <f>SUM(F11:J11)</f>
        <v>45900.4</v>
      </c>
    </row>
    <row r="12" spans="1:11">
      <c r="K12">
        <f>SUM(K10:K11)</f>
        <v>229502</v>
      </c>
    </row>
    <row r="13" spans="1:11">
      <c r="A13" s="6" t="s">
        <v>237</v>
      </c>
    </row>
    <row r="14" spans="1:11">
      <c r="B14" t="s">
        <v>239</v>
      </c>
    </row>
    <row r="15" spans="1:11">
      <c r="B15" t="s">
        <v>238</v>
      </c>
    </row>
    <row r="16" spans="1:11">
      <c r="B16" t="s">
        <v>240</v>
      </c>
    </row>
    <row r="17" spans="2:2">
      <c r="B17" t="s">
        <v>241</v>
      </c>
    </row>
    <row r="18" spans="2:2">
      <c r="B18" t="s">
        <v>242</v>
      </c>
    </row>
    <row r="19" spans="2:2">
      <c r="B19" t="s">
        <v>243</v>
      </c>
    </row>
  </sheetData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workbookViewId="0">
      <selection activeCell="E27" sqref="E27"/>
    </sheetView>
  </sheetViews>
  <sheetFormatPr baseColWidth="10" defaultRowHeight="15" x14ac:dyDescent="0"/>
  <cols>
    <col min="1" max="1" width="33" style="6" bestFit="1" customWidth="1"/>
  </cols>
  <sheetData>
    <row r="1" spans="1:16" s="6" customFormat="1">
      <c r="B1" s="6" t="s">
        <v>168</v>
      </c>
      <c r="C1" s="6" t="s">
        <v>169</v>
      </c>
      <c r="D1" s="6" t="s">
        <v>123</v>
      </c>
      <c r="E1" s="6" t="s">
        <v>151</v>
      </c>
      <c r="F1" s="6" t="s">
        <v>140</v>
      </c>
      <c r="G1" s="6" t="s">
        <v>125</v>
      </c>
      <c r="H1" s="6" t="s">
        <v>141</v>
      </c>
      <c r="I1" s="6" t="s">
        <v>170</v>
      </c>
      <c r="J1" s="6" t="s">
        <v>171</v>
      </c>
      <c r="K1" s="6" t="s">
        <v>172</v>
      </c>
      <c r="L1" s="6" t="s">
        <v>173</v>
      </c>
      <c r="M1" s="6" t="s">
        <v>174</v>
      </c>
      <c r="N1" s="6" t="s">
        <v>98</v>
      </c>
      <c r="O1" s="6" t="s">
        <v>190</v>
      </c>
      <c r="P1" s="6" t="s">
        <v>192</v>
      </c>
    </row>
    <row r="2" spans="1:16" s="11" customFormat="1">
      <c r="A2" s="30" t="s">
        <v>175</v>
      </c>
      <c r="B2" s="11">
        <v>4000</v>
      </c>
      <c r="C2" s="11">
        <v>4000</v>
      </c>
      <c r="D2" s="11">
        <v>2000</v>
      </c>
      <c r="E2" s="11">
        <v>2000</v>
      </c>
      <c r="F2" s="11">
        <v>2000</v>
      </c>
      <c r="G2" s="11">
        <v>2000</v>
      </c>
      <c r="H2" s="11">
        <v>0</v>
      </c>
      <c r="I2" s="11">
        <v>2000</v>
      </c>
      <c r="J2" s="11">
        <v>2000</v>
      </c>
      <c r="K2" s="11">
        <v>4000</v>
      </c>
      <c r="L2" s="11">
        <v>4000</v>
      </c>
      <c r="M2" s="11">
        <v>4000</v>
      </c>
      <c r="N2" s="11">
        <f t="shared" ref="N2:N17" si="0">SUM(B2:M2)</f>
        <v>32000</v>
      </c>
      <c r="O2" s="11">
        <f>N2*0.141</f>
        <v>4512</v>
      </c>
      <c r="P2" s="11">
        <f>O2/12</f>
        <v>376</v>
      </c>
    </row>
    <row r="3" spans="1:16">
      <c r="A3" s="6" t="s">
        <v>182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f t="shared" si="0"/>
        <v>0</v>
      </c>
      <c r="O3">
        <f t="shared" ref="O3:O17" si="1">N3*0.141</f>
        <v>0</v>
      </c>
      <c r="P3" s="11">
        <f t="shared" ref="P3:P4" si="2">O3/12</f>
        <v>0</v>
      </c>
    </row>
    <row r="4" spans="1:16">
      <c r="A4" s="6" t="s">
        <v>183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f t="shared" si="0"/>
        <v>0</v>
      </c>
      <c r="O4">
        <f t="shared" si="1"/>
        <v>0</v>
      </c>
      <c r="P4" s="11">
        <f t="shared" si="2"/>
        <v>0</v>
      </c>
    </row>
    <row r="5" spans="1:16" s="11" customFormat="1">
      <c r="A5" s="30" t="s">
        <v>167</v>
      </c>
      <c r="B5" s="11">
        <f t="shared" ref="B5:M5" si="3">(5*150)*4</f>
        <v>3000</v>
      </c>
      <c r="C5" s="11">
        <f t="shared" si="3"/>
        <v>3000</v>
      </c>
      <c r="D5" s="11">
        <f t="shared" si="3"/>
        <v>3000</v>
      </c>
      <c r="E5" s="11">
        <f t="shared" si="3"/>
        <v>3000</v>
      </c>
      <c r="F5" s="11">
        <f t="shared" si="3"/>
        <v>3000</v>
      </c>
      <c r="G5" s="11">
        <f t="shared" si="3"/>
        <v>3000</v>
      </c>
      <c r="H5" s="11">
        <f t="shared" si="3"/>
        <v>3000</v>
      </c>
      <c r="I5" s="11">
        <f t="shared" si="3"/>
        <v>3000</v>
      </c>
      <c r="J5" s="11">
        <f t="shared" si="3"/>
        <v>3000</v>
      </c>
      <c r="K5" s="11">
        <f t="shared" si="3"/>
        <v>3000</v>
      </c>
      <c r="L5" s="11">
        <f t="shared" si="3"/>
        <v>3000</v>
      </c>
      <c r="M5" s="11">
        <f t="shared" si="3"/>
        <v>3000</v>
      </c>
      <c r="N5" s="11">
        <f t="shared" si="0"/>
        <v>36000</v>
      </c>
      <c r="O5" s="11">
        <f t="shared" si="1"/>
        <v>5075.9999999999991</v>
      </c>
      <c r="P5" s="11">
        <f>O5/12</f>
        <v>422.99999999999994</v>
      </c>
    </row>
    <row r="6" spans="1:16" s="11" customFormat="1">
      <c r="A6" s="30" t="s">
        <v>236</v>
      </c>
      <c r="B6" s="11">
        <f t="shared" ref="B6:M6" si="4">(5*170)*4</f>
        <v>3400</v>
      </c>
      <c r="C6" s="11">
        <f t="shared" si="4"/>
        <v>3400</v>
      </c>
      <c r="D6" s="11">
        <f t="shared" si="4"/>
        <v>3400</v>
      </c>
      <c r="E6" s="11">
        <f t="shared" si="4"/>
        <v>3400</v>
      </c>
      <c r="F6" s="11">
        <f t="shared" si="4"/>
        <v>3400</v>
      </c>
      <c r="G6" s="11">
        <f t="shared" si="4"/>
        <v>3400</v>
      </c>
      <c r="H6" s="11">
        <f t="shared" si="4"/>
        <v>3400</v>
      </c>
      <c r="I6" s="11">
        <f t="shared" si="4"/>
        <v>3400</v>
      </c>
      <c r="J6" s="11">
        <f t="shared" si="4"/>
        <v>3400</v>
      </c>
      <c r="K6" s="11">
        <f t="shared" si="4"/>
        <v>3400</v>
      </c>
      <c r="L6" s="11">
        <f t="shared" si="4"/>
        <v>3400</v>
      </c>
      <c r="M6" s="11">
        <f t="shared" si="4"/>
        <v>3400</v>
      </c>
      <c r="N6" s="11">
        <f>SUM(B6:M6)</f>
        <v>40800</v>
      </c>
      <c r="O6" s="11">
        <f>N6*0.141</f>
        <v>5752.7999999999993</v>
      </c>
      <c r="P6" s="11">
        <f t="shared" ref="P6:P18" si="5">O6/12</f>
        <v>479.39999999999992</v>
      </c>
    </row>
    <row r="7" spans="1:16" s="11" customFormat="1">
      <c r="A7" s="30" t="s">
        <v>201</v>
      </c>
      <c r="B7" s="11">
        <v>0</v>
      </c>
      <c r="C7" s="11">
        <v>0</v>
      </c>
      <c r="D7" s="11">
        <v>0</v>
      </c>
      <c r="E7" s="11">
        <v>0</v>
      </c>
      <c r="F7" s="11">
        <v>12500</v>
      </c>
      <c r="G7" s="11">
        <v>0</v>
      </c>
      <c r="H7" s="11">
        <v>0</v>
      </c>
      <c r="I7" s="11">
        <v>0</v>
      </c>
      <c r="J7" s="11">
        <v>0</v>
      </c>
      <c r="K7" s="11">
        <v>12500</v>
      </c>
      <c r="L7" s="11">
        <v>0</v>
      </c>
      <c r="M7" s="11">
        <v>0</v>
      </c>
      <c r="N7" s="11">
        <f t="shared" si="0"/>
        <v>25000</v>
      </c>
      <c r="O7" s="11">
        <f t="shared" si="1"/>
        <v>3524.9999999999995</v>
      </c>
      <c r="P7" s="11">
        <f t="shared" si="5"/>
        <v>293.74999999999994</v>
      </c>
    </row>
    <row r="8" spans="1:16" s="11" customFormat="1">
      <c r="A8" s="30" t="s">
        <v>178</v>
      </c>
      <c r="B8" s="11">
        <v>0</v>
      </c>
      <c r="C8" s="11">
        <v>0</v>
      </c>
      <c r="D8" s="11">
        <v>0</v>
      </c>
      <c r="E8" s="11">
        <v>0</v>
      </c>
      <c r="F8" s="11">
        <v>116100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116100</v>
      </c>
      <c r="M8" s="11">
        <v>0</v>
      </c>
      <c r="N8" s="11">
        <f t="shared" si="0"/>
        <v>232200</v>
      </c>
      <c r="O8" s="11">
        <f t="shared" si="1"/>
        <v>32740.199999999997</v>
      </c>
      <c r="P8" s="11">
        <f t="shared" si="5"/>
        <v>2728.35</v>
      </c>
    </row>
    <row r="9" spans="1:16" s="11" customFormat="1">
      <c r="A9" s="30" t="s">
        <v>189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30000</v>
      </c>
      <c r="H9" s="11">
        <v>0</v>
      </c>
      <c r="I9" s="11">
        <v>0</v>
      </c>
      <c r="J9" s="11">
        <v>0</v>
      </c>
      <c r="K9" s="11">
        <v>0</v>
      </c>
      <c r="L9" s="11">
        <v>30000</v>
      </c>
      <c r="M9" s="11">
        <v>0</v>
      </c>
      <c r="N9" s="11">
        <f t="shared" si="0"/>
        <v>60000</v>
      </c>
      <c r="O9" s="11">
        <f t="shared" si="1"/>
        <v>8460</v>
      </c>
      <c r="P9" s="11">
        <f t="shared" si="5"/>
        <v>705</v>
      </c>
    </row>
    <row r="10" spans="1:16" s="11" customFormat="1">
      <c r="A10" s="30" t="s">
        <v>177</v>
      </c>
      <c r="B10" s="11">
        <v>0</v>
      </c>
      <c r="C10" s="11">
        <v>10000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10000</v>
      </c>
      <c r="M10" s="11">
        <v>0</v>
      </c>
      <c r="N10" s="11">
        <f t="shared" si="0"/>
        <v>20000</v>
      </c>
      <c r="O10" s="11">
        <f t="shared" si="1"/>
        <v>2819.9999999999995</v>
      </c>
      <c r="P10" s="11">
        <f t="shared" si="5"/>
        <v>234.99999999999997</v>
      </c>
    </row>
    <row r="11" spans="1:16" s="11" customFormat="1">
      <c r="A11" s="30" t="s">
        <v>176</v>
      </c>
      <c r="B11" s="11">
        <v>0</v>
      </c>
      <c r="C11" s="11">
        <v>0</v>
      </c>
      <c r="D11" s="11">
        <f>4000*4</f>
        <v>16000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f>4000*4</f>
        <v>16000</v>
      </c>
      <c r="L11" s="11">
        <v>0</v>
      </c>
      <c r="M11" s="11">
        <v>0</v>
      </c>
      <c r="N11" s="11">
        <f t="shared" si="0"/>
        <v>32000</v>
      </c>
      <c r="O11" s="11">
        <f t="shared" si="1"/>
        <v>4512</v>
      </c>
      <c r="P11" s="11">
        <f t="shared" si="5"/>
        <v>376</v>
      </c>
    </row>
    <row r="12" spans="1:16" s="11" customFormat="1">
      <c r="A12" s="30" t="s">
        <v>179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f>3000*4</f>
        <v>12000</v>
      </c>
      <c r="H12" s="11">
        <v>0</v>
      </c>
      <c r="I12" s="11">
        <v>0</v>
      </c>
      <c r="J12" s="11">
        <v>0</v>
      </c>
      <c r="K12" s="11">
        <f>3000*4</f>
        <v>12000</v>
      </c>
      <c r="L12" s="11">
        <v>0</v>
      </c>
      <c r="M12" s="11">
        <v>0</v>
      </c>
      <c r="N12" s="11">
        <f t="shared" si="0"/>
        <v>24000</v>
      </c>
      <c r="O12" s="11">
        <f t="shared" si="1"/>
        <v>3383.9999999999995</v>
      </c>
      <c r="P12" s="11">
        <f t="shared" si="5"/>
        <v>281.99999999999994</v>
      </c>
    </row>
    <row r="13" spans="1:16" s="11" customFormat="1">
      <c r="A13" s="30" t="s">
        <v>180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f>4000*3</f>
        <v>12000</v>
      </c>
      <c r="H13" s="11">
        <v>0</v>
      </c>
      <c r="I13" s="11">
        <v>0</v>
      </c>
      <c r="J13" s="11">
        <v>0</v>
      </c>
      <c r="K13" s="11">
        <f>4000*3</f>
        <v>12000</v>
      </c>
      <c r="L13" s="11">
        <v>0</v>
      </c>
      <c r="M13" s="11">
        <v>0</v>
      </c>
      <c r="N13" s="11">
        <f t="shared" si="0"/>
        <v>24000</v>
      </c>
      <c r="O13" s="11">
        <f t="shared" si="1"/>
        <v>3383.9999999999995</v>
      </c>
      <c r="P13" s="11">
        <f t="shared" si="5"/>
        <v>281.99999999999994</v>
      </c>
    </row>
    <row r="14" spans="1:16" s="11" customFormat="1" ht="17" customHeight="1">
      <c r="A14" s="30" t="s">
        <v>181</v>
      </c>
      <c r="B14" s="11">
        <v>0</v>
      </c>
      <c r="C14" s="11">
        <v>0</v>
      </c>
      <c r="D14" s="11">
        <v>5000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5000</v>
      </c>
      <c r="K14" s="11">
        <v>0</v>
      </c>
      <c r="L14" s="11">
        <f>5000*2</f>
        <v>10000</v>
      </c>
      <c r="M14" s="11">
        <v>0</v>
      </c>
      <c r="N14" s="11">
        <f t="shared" si="0"/>
        <v>20000</v>
      </c>
      <c r="O14" s="11">
        <f t="shared" si="1"/>
        <v>2819.9999999999995</v>
      </c>
      <c r="P14" s="11">
        <f t="shared" si="5"/>
        <v>234.99999999999997</v>
      </c>
    </row>
    <row r="15" spans="1:16">
      <c r="A15" s="6" t="s">
        <v>184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  <c r="O15">
        <f t="shared" si="1"/>
        <v>0</v>
      </c>
      <c r="P15" s="11">
        <f t="shared" si="5"/>
        <v>0</v>
      </c>
    </row>
    <row r="16" spans="1:16">
      <c r="A16" s="6" t="s">
        <v>185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  <c r="O16">
        <f t="shared" si="1"/>
        <v>0</v>
      </c>
      <c r="P16" s="11">
        <f t="shared" si="5"/>
        <v>0</v>
      </c>
    </row>
    <row r="17" spans="1:16" s="11" customFormat="1">
      <c r="A17" s="30" t="s">
        <v>186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f>6*5000</f>
        <v>30000</v>
      </c>
      <c r="K17" s="11">
        <v>0</v>
      </c>
      <c r="L17" s="11">
        <v>0</v>
      </c>
      <c r="M17" s="11">
        <v>0</v>
      </c>
      <c r="N17" s="11">
        <f t="shared" si="0"/>
        <v>30000</v>
      </c>
      <c r="O17" s="11">
        <f t="shared" si="1"/>
        <v>4230</v>
      </c>
      <c r="P17" s="11">
        <f t="shared" si="5"/>
        <v>352.5</v>
      </c>
    </row>
    <row r="18" spans="1:16">
      <c r="A18" s="6" t="s">
        <v>98</v>
      </c>
      <c r="B18">
        <f t="shared" ref="B18:O18" si="6">SUM(B2:B17)</f>
        <v>10400</v>
      </c>
      <c r="C18">
        <f t="shared" si="6"/>
        <v>20400</v>
      </c>
      <c r="D18">
        <f t="shared" si="6"/>
        <v>29400</v>
      </c>
      <c r="E18">
        <f t="shared" si="6"/>
        <v>8400</v>
      </c>
      <c r="F18">
        <f t="shared" si="6"/>
        <v>137000</v>
      </c>
      <c r="G18">
        <f t="shared" si="6"/>
        <v>62400</v>
      </c>
      <c r="H18">
        <f t="shared" si="6"/>
        <v>6400</v>
      </c>
      <c r="I18">
        <f t="shared" si="6"/>
        <v>8400</v>
      </c>
      <c r="J18">
        <f t="shared" si="6"/>
        <v>43400</v>
      </c>
      <c r="K18">
        <f t="shared" si="6"/>
        <v>62900</v>
      </c>
      <c r="L18">
        <f t="shared" si="6"/>
        <v>176500</v>
      </c>
      <c r="M18">
        <f t="shared" si="6"/>
        <v>10400</v>
      </c>
      <c r="N18">
        <f t="shared" si="6"/>
        <v>576000</v>
      </c>
      <c r="O18">
        <f t="shared" si="6"/>
        <v>81216</v>
      </c>
      <c r="P18" s="11">
        <f t="shared" si="5"/>
        <v>6768</v>
      </c>
    </row>
    <row r="19" spans="1:16">
      <c r="A19" s="6" t="s">
        <v>190</v>
      </c>
      <c r="B19">
        <f>B18*0.141</f>
        <v>1466.3999999999999</v>
      </c>
      <c r="C19">
        <f t="shared" ref="C19:N19" si="7">C18*0.141</f>
        <v>2876.3999999999996</v>
      </c>
      <c r="D19">
        <f t="shared" si="7"/>
        <v>4145.3999999999996</v>
      </c>
      <c r="E19">
        <f t="shared" si="7"/>
        <v>1184.3999999999999</v>
      </c>
      <c r="F19">
        <f t="shared" si="7"/>
        <v>19316.999999999996</v>
      </c>
      <c r="G19">
        <f t="shared" si="7"/>
        <v>8798.4</v>
      </c>
      <c r="H19">
        <f t="shared" si="7"/>
        <v>902.39999999999986</v>
      </c>
      <c r="I19">
        <f t="shared" si="7"/>
        <v>1184.3999999999999</v>
      </c>
      <c r="J19">
        <f t="shared" si="7"/>
        <v>6119.4</v>
      </c>
      <c r="K19">
        <f t="shared" si="7"/>
        <v>8868.9</v>
      </c>
      <c r="L19">
        <f t="shared" si="7"/>
        <v>24886.499999999996</v>
      </c>
      <c r="M19">
        <f t="shared" si="7"/>
        <v>1466.3999999999999</v>
      </c>
      <c r="N19">
        <f t="shared" si="7"/>
        <v>81215.999999999985</v>
      </c>
    </row>
  </sheetData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C5" sqref="C5"/>
    </sheetView>
  </sheetViews>
  <sheetFormatPr baseColWidth="10" defaultRowHeight="15" x14ac:dyDescent="0"/>
  <cols>
    <col min="1" max="1" width="10.83203125" style="6"/>
  </cols>
  <sheetData>
    <row r="1" spans="1:3" s="6" customFormat="1">
      <c r="B1" s="6" t="s">
        <v>208</v>
      </c>
    </row>
    <row r="2" spans="1:3">
      <c r="A2" s="6" t="s">
        <v>209</v>
      </c>
      <c r="B2">
        <v>2000</v>
      </c>
      <c r="C2" t="s">
        <v>210</v>
      </c>
    </row>
    <row r="3" spans="1:3">
      <c r="A3" s="6" t="s">
        <v>98</v>
      </c>
      <c r="B3">
        <f>SUM(B2:B2)</f>
        <v>2000</v>
      </c>
    </row>
  </sheetData>
  <pageMargins left="0.78740157499999996" right="0.78740157499999996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C5" sqref="C5"/>
    </sheetView>
  </sheetViews>
  <sheetFormatPr baseColWidth="10" defaultRowHeight="15" x14ac:dyDescent="0"/>
  <cols>
    <col min="1" max="1" width="10.83203125" style="6"/>
  </cols>
  <sheetData>
    <row r="1" spans="1:3" s="6" customFormat="1">
      <c r="B1" s="6" t="s">
        <v>214</v>
      </c>
      <c r="C1" s="6" t="s">
        <v>208</v>
      </c>
    </row>
    <row r="2" spans="1:3">
      <c r="A2" s="6" t="s">
        <v>211</v>
      </c>
      <c r="B2">
        <v>2746</v>
      </c>
      <c r="C2">
        <f>B2/12</f>
        <v>228.83333333333334</v>
      </c>
    </row>
    <row r="3" spans="1:3">
      <c r="A3" s="6" t="s">
        <v>212</v>
      </c>
      <c r="B3">
        <v>792</v>
      </c>
      <c r="C3">
        <f t="shared" ref="C3:C5" si="0">B3/12</f>
        <v>66</v>
      </c>
    </row>
    <row r="4" spans="1:3">
      <c r="A4" s="6" t="s">
        <v>213</v>
      </c>
      <c r="B4">
        <v>775</v>
      </c>
      <c r="C4">
        <f t="shared" si="0"/>
        <v>64.583333333333329</v>
      </c>
    </row>
    <row r="5" spans="1:3" s="6" customFormat="1">
      <c r="A5" s="6" t="s">
        <v>98</v>
      </c>
      <c r="B5" s="6">
        <f>SUM(B2:B4)</f>
        <v>4313</v>
      </c>
      <c r="C5">
        <f t="shared" si="0"/>
        <v>359.41666666666669</v>
      </c>
    </row>
  </sheetData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E9" sqref="E9"/>
    </sheetView>
  </sheetViews>
  <sheetFormatPr baseColWidth="10" defaultRowHeight="15" x14ac:dyDescent="0"/>
  <cols>
    <col min="1" max="1" width="18.33203125" style="6" bestFit="1" customWidth="1"/>
  </cols>
  <sheetData>
    <row r="1" spans="1:2" s="6" customFormat="1">
      <c r="B1" s="6" t="s">
        <v>208</v>
      </c>
    </row>
    <row r="2" spans="1:2">
      <c r="A2" s="6" t="s">
        <v>205</v>
      </c>
      <c r="B2">
        <v>527</v>
      </c>
    </row>
    <row r="3" spans="1:2">
      <c r="A3" s="6" t="s">
        <v>206</v>
      </c>
      <c r="B3">
        <f>200+900</f>
        <v>1100</v>
      </c>
    </row>
    <row r="4" spans="1:2">
      <c r="A4" s="6" t="s">
        <v>207</v>
      </c>
      <c r="B4">
        <v>400</v>
      </c>
    </row>
    <row r="5" spans="1:2">
      <c r="A5" s="6" t="s">
        <v>215</v>
      </c>
      <c r="B5">
        <f>60000/12</f>
        <v>5000</v>
      </c>
    </row>
    <row r="6" spans="1:2">
      <c r="A6" s="6" t="s">
        <v>98</v>
      </c>
      <c r="B6">
        <f>SUM(B2:B5)</f>
        <v>7027</v>
      </c>
    </row>
  </sheetData>
  <pageMargins left="0.78740157499999996" right="0.78740157499999996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1"/>
  <sheetViews>
    <sheetView workbookViewId="0">
      <selection activeCell="C25" sqref="C25"/>
    </sheetView>
  </sheetViews>
  <sheetFormatPr baseColWidth="10" defaultRowHeight="15" x14ac:dyDescent="0"/>
  <cols>
    <col min="2" max="2" width="46" bestFit="1" customWidth="1"/>
    <col min="3" max="3" width="12.5" bestFit="1" customWidth="1"/>
    <col min="4" max="4" width="13.5" bestFit="1" customWidth="1"/>
    <col min="6" max="6" width="13.6640625" bestFit="1" customWidth="1"/>
    <col min="7" max="7" width="14.6640625" bestFit="1" customWidth="1"/>
    <col min="8" max="8" width="14.5" bestFit="1" customWidth="1"/>
    <col min="9" max="9" width="15.5" bestFit="1" customWidth="1"/>
    <col min="10" max="10" width="12.5" bestFit="1" customWidth="1"/>
    <col min="11" max="11" width="13.5" bestFit="1" customWidth="1"/>
    <col min="12" max="12" width="12.1640625" bestFit="1" customWidth="1"/>
    <col min="13" max="13" width="13.1640625" bestFit="1" customWidth="1"/>
    <col min="19" max="19" width="11.83203125" bestFit="1" customWidth="1"/>
    <col min="20" max="20" width="14" bestFit="1" customWidth="1"/>
    <col min="21" max="21" width="15" bestFit="1" customWidth="1"/>
    <col min="22" max="22" width="17.33203125" bestFit="1" customWidth="1"/>
    <col min="23" max="23" width="18.33203125" bestFit="1" customWidth="1"/>
    <col min="24" max="24" width="14.83203125" bestFit="1" customWidth="1"/>
    <col min="25" max="25" width="15.83203125" bestFit="1" customWidth="1"/>
    <col min="26" max="26" width="16.83203125" bestFit="1" customWidth="1"/>
    <col min="27" max="27" width="17.83203125" bestFit="1" customWidth="1"/>
    <col min="28" max="28" width="16.6640625" bestFit="1" customWidth="1"/>
    <col min="29" max="29" width="17.6640625" bestFit="1" customWidth="1"/>
  </cols>
  <sheetData>
    <row r="1" spans="1:29" s="6" customFormat="1">
      <c r="A1" s="6" t="s">
        <v>0</v>
      </c>
    </row>
    <row r="2" spans="1:29" s="6" customFormat="1">
      <c r="A2" s="4" t="s">
        <v>1</v>
      </c>
      <c r="B2" s="4" t="s">
        <v>2</v>
      </c>
      <c r="C2" s="5" t="s">
        <v>58</v>
      </c>
      <c r="D2" s="5" t="s">
        <v>59</v>
      </c>
      <c r="E2" s="5" t="s">
        <v>60</v>
      </c>
      <c r="F2" s="8" t="s">
        <v>61</v>
      </c>
      <c r="G2" s="4" t="s">
        <v>62</v>
      </c>
      <c r="H2" s="8" t="s">
        <v>63</v>
      </c>
      <c r="I2" s="4" t="s">
        <v>64</v>
      </c>
      <c r="J2" s="8" t="s">
        <v>65</v>
      </c>
      <c r="K2" s="4" t="s">
        <v>66</v>
      </c>
      <c r="L2" s="8" t="s">
        <v>67</v>
      </c>
      <c r="M2" s="4" t="s">
        <v>68</v>
      </c>
      <c r="N2" s="8" t="s">
        <v>69</v>
      </c>
      <c r="O2" s="4" t="s">
        <v>70</v>
      </c>
      <c r="P2" s="8" t="s">
        <v>71</v>
      </c>
      <c r="Q2" s="4" t="s">
        <v>72</v>
      </c>
      <c r="R2" s="8" t="s">
        <v>73</v>
      </c>
      <c r="S2" s="4" t="s">
        <v>74</v>
      </c>
      <c r="T2" s="8" t="s">
        <v>75</v>
      </c>
      <c r="U2" s="4" t="s">
        <v>76</v>
      </c>
      <c r="V2" s="8" t="s">
        <v>77</v>
      </c>
      <c r="W2" s="4" t="s">
        <v>78</v>
      </c>
      <c r="X2" s="8" t="s">
        <v>79</v>
      </c>
      <c r="Y2" s="4" t="s">
        <v>80</v>
      </c>
      <c r="Z2" s="8" t="s">
        <v>81</v>
      </c>
      <c r="AA2" s="4" t="s">
        <v>82</v>
      </c>
      <c r="AB2" s="8" t="s">
        <v>83</v>
      </c>
      <c r="AC2" s="4" t="s">
        <v>84</v>
      </c>
    </row>
    <row r="3" spans="1:29">
      <c r="A3" s="1">
        <v>3000</v>
      </c>
      <c r="B3" s="1" t="s">
        <v>3</v>
      </c>
      <c r="C3" s="3">
        <f>F3+H3+J3+L3+N3+P3+R3+T3+V3+X3+Z3+AB3</f>
        <v>0</v>
      </c>
      <c r="D3" s="2">
        <f>G3+I3+K3+M3+O3+Q3+S3+U3+W3+Y3+AA3+AC3</f>
        <v>0</v>
      </c>
      <c r="E3" s="3">
        <f>C3-D3</f>
        <v>0</v>
      </c>
      <c r="F3" s="9">
        <v>0</v>
      </c>
      <c r="G3" s="1">
        <v>0</v>
      </c>
      <c r="H3" s="9">
        <v>0</v>
      </c>
      <c r="I3" s="1">
        <v>0</v>
      </c>
      <c r="J3" s="9">
        <v>0</v>
      </c>
      <c r="K3" s="1">
        <v>0</v>
      </c>
      <c r="L3" s="9">
        <v>0</v>
      </c>
      <c r="M3" s="1">
        <v>0</v>
      </c>
      <c r="N3" s="9">
        <v>0</v>
      </c>
      <c r="O3" s="1">
        <v>0</v>
      </c>
      <c r="P3" s="9">
        <v>0</v>
      </c>
      <c r="Q3" s="1">
        <v>0</v>
      </c>
      <c r="R3" s="9">
        <v>0</v>
      </c>
      <c r="S3" s="1">
        <v>0</v>
      </c>
      <c r="T3" s="9">
        <v>0</v>
      </c>
      <c r="U3" s="1">
        <v>0</v>
      </c>
      <c r="V3" s="9">
        <v>0</v>
      </c>
      <c r="W3" s="1">
        <v>0</v>
      </c>
      <c r="X3" s="9">
        <v>0</v>
      </c>
      <c r="Y3" s="1">
        <v>0</v>
      </c>
      <c r="Z3" s="9">
        <v>0</v>
      </c>
      <c r="AA3" s="1">
        <v>0</v>
      </c>
      <c r="AB3" s="9">
        <v>0</v>
      </c>
      <c r="AC3" s="1">
        <v>0</v>
      </c>
    </row>
    <row r="4" spans="1:29">
      <c r="A4" s="1">
        <v>3001</v>
      </c>
      <c r="B4" s="1" t="s">
        <v>4</v>
      </c>
      <c r="C4" s="3">
        <f t="shared" ref="C4:D14" si="0">F4+H4+J4+L4+N4+P4+R4+T4+V4+X4+Z4+AB4</f>
        <v>0</v>
      </c>
      <c r="D4" s="2">
        <f t="shared" si="0"/>
        <v>0</v>
      </c>
      <c r="E4" s="3">
        <f t="shared" ref="E4:E15" si="1">C4-D4</f>
        <v>0</v>
      </c>
      <c r="F4" s="9">
        <v>0</v>
      </c>
      <c r="G4" s="1">
        <v>0</v>
      </c>
      <c r="H4" s="9">
        <v>0</v>
      </c>
      <c r="I4" s="1">
        <v>0</v>
      </c>
      <c r="J4" s="9">
        <v>0</v>
      </c>
      <c r="K4" s="1">
        <v>0</v>
      </c>
      <c r="L4" s="9">
        <v>0</v>
      </c>
      <c r="M4" s="1">
        <v>0</v>
      </c>
      <c r="N4" s="9">
        <v>0</v>
      </c>
      <c r="O4" s="1">
        <v>0</v>
      </c>
      <c r="P4" s="9">
        <v>0</v>
      </c>
      <c r="Q4" s="1">
        <v>0</v>
      </c>
      <c r="R4" s="9">
        <v>0</v>
      </c>
      <c r="S4" s="1">
        <v>0</v>
      </c>
      <c r="T4" s="9">
        <v>0</v>
      </c>
      <c r="U4" s="1">
        <v>0</v>
      </c>
      <c r="V4" s="9">
        <v>0</v>
      </c>
      <c r="W4" s="1">
        <v>0</v>
      </c>
      <c r="X4" s="9">
        <v>0</v>
      </c>
      <c r="Y4" s="1">
        <v>0</v>
      </c>
      <c r="Z4" s="9">
        <v>0</v>
      </c>
      <c r="AA4" s="1">
        <v>0</v>
      </c>
      <c r="AB4" s="9">
        <v>0</v>
      </c>
      <c r="AC4" s="1">
        <v>0</v>
      </c>
    </row>
    <row r="5" spans="1:29">
      <c r="A5" s="1">
        <v>3100</v>
      </c>
      <c r="B5" s="1" t="s">
        <v>5</v>
      </c>
      <c r="C5" s="3">
        <f t="shared" si="0"/>
        <v>0</v>
      </c>
      <c r="D5" s="2">
        <f t="shared" si="0"/>
        <v>0</v>
      </c>
      <c r="E5" s="3">
        <f t="shared" si="1"/>
        <v>0</v>
      </c>
      <c r="F5" s="9">
        <v>0</v>
      </c>
      <c r="G5" s="1">
        <v>0</v>
      </c>
      <c r="H5" s="9">
        <v>0</v>
      </c>
      <c r="I5" s="1">
        <v>0</v>
      </c>
      <c r="J5" s="9">
        <v>0</v>
      </c>
      <c r="K5" s="1">
        <v>0</v>
      </c>
      <c r="L5" s="9">
        <v>0</v>
      </c>
      <c r="M5" s="1">
        <v>0</v>
      </c>
      <c r="N5" s="9">
        <v>0</v>
      </c>
      <c r="O5" s="1">
        <v>0</v>
      </c>
      <c r="P5" s="9">
        <v>0</v>
      </c>
      <c r="Q5" s="1">
        <v>0</v>
      </c>
      <c r="R5" s="9">
        <v>0</v>
      </c>
      <c r="S5" s="1">
        <v>0</v>
      </c>
      <c r="T5" s="9">
        <v>0</v>
      </c>
      <c r="U5" s="1">
        <v>0</v>
      </c>
      <c r="V5" s="9">
        <v>0</v>
      </c>
      <c r="W5" s="1">
        <v>0</v>
      </c>
      <c r="X5" s="9">
        <v>0</v>
      </c>
      <c r="Y5" s="1">
        <v>0</v>
      </c>
      <c r="Z5" s="9">
        <v>0</v>
      </c>
      <c r="AA5" s="1">
        <v>0</v>
      </c>
      <c r="AB5" s="9">
        <v>0</v>
      </c>
      <c r="AC5" s="1">
        <v>0</v>
      </c>
    </row>
    <row r="6" spans="1:29">
      <c r="A6" s="1">
        <v>3110</v>
      </c>
      <c r="B6" s="1" t="s">
        <v>6</v>
      </c>
      <c r="C6" s="3">
        <f t="shared" si="0"/>
        <v>0</v>
      </c>
      <c r="D6" s="2">
        <f t="shared" si="0"/>
        <v>0</v>
      </c>
      <c r="E6" s="3">
        <f t="shared" si="1"/>
        <v>0</v>
      </c>
      <c r="F6" s="9">
        <v>0</v>
      </c>
      <c r="G6" s="1">
        <v>0</v>
      </c>
      <c r="H6" s="9">
        <v>0</v>
      </c>
      <c r="I6" s="1">
        <v>0</v>
      </c>
      <c r="J6" s="9">
        <v>0</v>
      </c>
      <c r="K6" s="1">
        <v>0</v>
      </c>
      <c r="L6" s="9">
        <v>0</v>
      </c>
      <c r="M6" s="1">
        <v>0</v>
      </c>
      <c r="N6" s="9">
        <v>0</v>
      </c>
      <c r="O6" s="1">
        <v>0</v>
      </c>
      <c r="P6" s="9">
        <v>0</v>
      </c>
      <c r="Q6" s="1">
        <v>0</v>
      </c>
      <c r="R6" s="9">
        <v>0</v>
      </c>
      <c r="S6" s="1">
        <v>0</v>
      </c>
      <c r="T6" s="9">
        <v>0</v>
      </c>
      <c r="U6" s="1">
        <v>0</v>
      </c>
      <c r="V6" s="9">
        <v>0</v>
      </c>
      <c r="W6" s="1">
        <v>0</v>
      </c>
      <c r="X6" s="9">
        <v>0</v>
      </c>
      <c r="Y6" s="1">
        <v>0</v>
      </c>
      <c r="Z6" s="9">
        <v>0</v>
      </c>
      <c r="AA6" s="1">
        <v>0</v>
      </c>
      <c r="AB6" s="9">
        <v>0</v>
      </c>
      <c r="AC6" s="1">
        <v>0</v>
      </c>
    </row>
    <row r="7" spans="1:29">
      <c r="A7" s="1">
        <v>3120</v>
      </c>
      <c r="B7" s="1" t="s">
        <v>7</v>
      </c>
      <c r="C7" s="3">
        <f t="shared" si="0"/>
        <v>0</v>
      </c>
      <c r="D7" s="2">
        <f t="shared" si="0"/>
        <v>0</v>
      </c>
      <c r="E7" s="3">
        <f t="shared" si="1"/>
        <v>0</v>
      </c>
      <c r="F7" s="9">
        <v>0</v>
      </c>
      <c r="G7" s="1">
        <v>0</v>
      </c>
      <c r="H7" s="9">
        <v>0</v>
      </c>
      <c r="I7" s="1">
        <v>0</v>
      </c>
      <c r="J7" s="9">
        <v>0</v>
      </c>
      <c r="K7" s="1">
        <v>0</v>
      </c>
      <c r="L7" s="9">
        <v>0</v>
      </c>
      <c r="M7" s="1">
        <v>0</v>
      </c>
      <c r="N7" s="9">
        <v>0</v>
      </c>
      <c r="O7" s="1">
        <v>0</v>
      </c>
      <c r="P7" s="9">
        <v>0</v>
      </c>
      <c r="Q7" s="1">
        <v>0</v>
      </c>
      <c r="R7" s="9">
        <v>0</v>
      </c>
      <c r="S7" s="1">
        <v>0</v>
      </c>
      <c r="T7" s="9">
        <v>0</v>
      </c>
      <c r="U7" s="1">
        <v>0</v>
      </c>
      <c r="V7" s="9">
        <v>0</v>
      </c>
      <c r="W7" s="1">
        <v>0</v>
      </c>
      <c r="X7" s="9">
        <v>0</v>
      </c>
      <c r="Y7" s="1">
        <v>0</v>
      </c>
      <c r="Z7" s="9">
        <v>0</v>
      </c>
      <c r="AA7" s="1">
        <v>0</v>
      </c>
      <c r="AB7" s="9">
        <v>0</v>
      </c>
      <c r="AC7" s="1">
        <v>0</v>
      </c>
    </row>
    <row r="8" spans="1:29">
      <c r="A8" s="1">
        <v>3400</v>
      </c>
      <c r="B8" s="1" t="s">
        <v>8</v>
      </c>
      <c r="C8" s="3">
        <f t="shared" si="0"/>
        <v>292750</v>
      </c>
      <c r="D8" s="2">
        <f t="shared" si="0"/>
        <v>0</v>
      </c>
      <c r="E8" s="3">
        <f t="shared" si="1"/>
        <v>292750</v>
      </c>
      <c r="F8" s="9">
        <f>0+'3400'!C30</f>
        <v>0</v>
      </c>
      <c r="G8" s="1">
        <v>0</v>
      </c>
      <c r="H8" s="9">
        <f>0+'3400'!C30+'3400'!C31</f>
        <v>240000</v>
      </c>
      <c r="I8" s="1">
        <v>0</v>
      </c>
      <c r="J8" s="9">
        <f>0+'3400'!C30</f>
        <v>0</v>
      </c>
      <c r="K8" s="1">
        <v>0</v>
      </c>
      <c r="L8" s="9">
        <f>0+'3400'!C30</f>
        <v>0</v>
      </c>
      <c r="M8" s="1">
        <v>0</v>
      </c>
      <c r="N8" s="9">
        <f>0+'3400'!C30</f>
        <v>0</v>
      </c>
      <c r="O8" s="1">
        <v>0</v>
      </c>
      <c r="P8" s="9">
        <f>0+'3400'!C30</f>
        <v>0</v>
      </c>
      <c r="Q8" s="1">
        <v>0</v>
      </c>
      <c r="R8" s="9">
        <f>0+'3400'!C30</f>
        <v>0</v>
      </c>
      <c r="S8" s="1">
        <v>0</v>
      </c>
      <c r="T8" s="9">
        <f>0+'3400'!C30</f>
        <v>0</v>
      </c>
      <c r="U8" s="1">
        <v>0</v>
      </c>
      <c r="V8" s="9">
        <f>0+'3400'!C30</f>
        <v>0</v>
      </c>
      <c r="W8" s="1">
        <v>0</v>
      </c>
      <c r="X8" s="9">
        <f>0+'3400'!C30</f>
        <v>0</v>
      </c>
      <c r="Y8" s="1">
        <v>0</v>
      </c>
      <c r="Z8" s="9">
        <f>0+'3400'!C30+'3400'!C27</f>
        <v>52750</v>
      </c>
      <c r="AA8" s="1">
        <v>0</v>
      </c>
      <c r="AB8" s="9">
        <f>0+'3400'!C30</f>
        <v>0</v>
      </c>
      <c r="AC8" s="1">
        <v>0</v>
      </c>
    </row>
    <row r="9" spans="1:29">
      <c r="A9" s="1">
        <v>3700</v>
      </c>
      <c r="B9" s="1" t="s">
        <v>9</v>
      </c>
      <c r="C9" s="3">
        <f t="shared" si="0"/>
        <v>170000</v>
      </c>
      <c r="D9" s="2">
        <f t="shared" si="0"/>
        <v>0</v>
      </c>
      <c r="E9" s="3">
        <f t="shared" si="1"/>
        <v>170000</v>
      </c>
      <c r="F9" s="9">
        <f>0+'3700'!C16+'3700'!C29</f>
        <v>0</v>
      </c>
      <c r="G9" s="1">
        <v>0</v>
      </c>
      <c r="H9" s="9">
        <f>0+'3700'!C30+'3700'!C17</f>
        <v>0</v>
      </c>
      <c r="I9" s="1">
        <v>0</v>
      </c>
      <c r="J9" s="9">
        <f>0+'3700'!C18+'3700'!C31</f>
        <v>0</v>
      </c>
      <c r="K9" s="1">
        <v>0</v>
      </c>
      <c r="L9" s="9">
        <f>0+'3700'!C19+'3700'!C32</f>
        <v>45000</v>
      </c>
      <c r="M9" s="1">
        <v>0</v>
      </c>
      <c r="N9" s="9">
        <f>0+'3700'!C20+'3700'!C33</f>
        <v>45000</v>
      </c>
      <c r="O9" s="1">
        <v>0</v>
      </c>
      <c r="P9" s="9">
        <f>0+'3700'!C21+'3700'!C34</f>
        <v>0</v>
      </c>
      <c r="Q9" s="1">
        <v>0</v>
      </c>
      <c r="R9" s="9">
        <f>0+'3700'!C22+'3700'!C35</f>
        <v>0</v>
      </c>
      <c r="S9" s="1">
        <v>0</v>
      </c>
      <c r="T9" s="9">
        <f>0+'3700'!C23+'3700'!C36</f>
        <v>0</v>
      </c>
      <c r="U9" s="1">
        <v>0</v>
      </c>
      <c r="V9" s="9">
        <f>0+'3700'!C24+'3700'!C37</f>
        <v>40000</v>
      </c>
      <c r="W9" s="1">
        <v>0</v>
      </c>
      <c r="X9" s="9">
        <f>0+'3700'!C25+'3700'!C38</f>
        <v>40000</v>
      </c>
      <c r="Y9" s="1">
        <v>0</v>
      </c>
      <c r="Z9" s="9">
        <f>0+'3700'!C26+'3700'!C39</f>
        <v>0</v>
      </c>
      <c r="AA9" s="1">
        <v>0</v>
      </c>
      <c r="AB9" s="9">
        <f>0+'3700'!C27+'3700'!C40</f>
        <v>0</v>
      </c>
      <c r="AC9" s="1">
        <v>0</v>
      </c>
    </row>
    <row r="10" spans="1:29">
      <c r="A10" s="1">
        <v>3940</v>
      </c>
      <c r="B10" s="1" t="s">
        <v>10</v>
      </c>
      <c r="C10" s="3">
        <f t="shared" si="0"/>
        <v>0</v>
      </c>
      <c r="D10" s="2">
        <f t="shared" si="0"/>
        <v>0</v>
      </c>
      <c r="E10" s="3">
        <f t="shared" si="1"/>
        <v>0</v>
      </c>
      <c r="F10" s="9">
        <v>0</v>
      </c>
      <c r="G10" s="1">
        <v>0</v>
      </c>
      <c r="H10" s="9">
        <v>0</v>
      </c>
      <c r="I10" s="1">
        <v>0</v>
      </c>
      <c r="J10" s="9">
        <v>0</v>
      </c>
      <c r="K10" s="1">
        <v>0</v>
      </c>
      <c r="L10" s="9">
        <v>0</v>
      </c>
      <c r="M10" s="1">
        <v>0</v>
      </c>
      <c r="N10" s="9">
        <v>0</v>
      </c>
      <c r="O10" s="1">
        <v>0</v>
      </c>
      <c r="P10" s="9">
        <v>0</v>
      </c>
      <c r="Q10" s="1">
        <v>0</v>
      </c>
      <c r="R10" s="9">
        <v>0</v>
      </c>
      <c r="S10" s="1">
        <v>0</v>
      </c>
      <c r="T10" s="9">
        <v>0</v>
      </c>
      <c r="U10" s="1">
        <v>0</v>
      </c>
      <c r="V10" s="9">
        <v>0</v>
      </c>
      <c r="W10" s="1">
        <v>0</v>
      </c>
      <c r="X10" s="9">
        <v>0</v>
      </c>
      <c r="Y10" s="1">
        <v>0</v>
      </c>
      <c r="Z10" s="9">
        <v>0</v>
      </c>
      <c r="AA10" s="1">
        <v>0</v>
      </c>
      <c r="AB10" s="9">
        <v>0</v>
      </c>
      <c r="AC10" s="1">
        <v>0</v>
      </c>
    </row>
    <row r="11" spans="1:29">
      <c r="A11" s="1">
        <v>3960</v>
      </c>
      <c r="B11" s="1" t="s">
        <v>11</v>
      </c>
      <c r="C11" s="3">
        <f t="shared" si="0"/>
        <v>0</v>
      </c>
      <c r="D11" s="2">
        <f t="shared" si="0"/>
        <v>0</v>
      </c>
      <c r="E11" s="3">
        <f t="shared" si="1"/>
        <v>0</v>
      </c>
      <c r="F11" s="9">
        <v>0</v>
      </c>
      <c r="G11" s="1">
        <v>0</v>
      </c>
      <c r="H11" s="9">
        <v>0</v>
      </c>
      <c r="I11" s="1">
        <v>0</v>
      </c>
      <c r="J11" s="9">
        <v>0</v>
      </c>
      <c r="K11" s="1">
        <v>0</v>
      </c>
      <c r="L11" s="9">
        <v>0</v>
      </c>
      <c r="M11" s="1">
        <v>0</v>
      </c>
      <c r="N11" s="9">
        <v>0</v>
      </c>
      <c r="O11" s="1">
        <v>0</v>
      </c>
      <c r="P11" s="9">
        <v>0</v>
      </c>
      <c r="Q11" s="1">
        <v>0</v>
      </c>
      <c r="R11" s="9">
        <v>0</v>
      </c>
      <c r="S11" s="1">
        <v>0</v>
      </c>
      <c r="T11" s="9">
        <v>0</v>
      </c>
      <c r="U11" s="1">
        <v>0</v>
      </c>
      <c r="V11" s="9">
        <v>0</v>
      </c>
      <c r="W11" s="1">
        <v>0</v>
      </c>
      <c r="X11" s="9">
        <v>0</v>
      </c>
      <c r="Y11" s="1">
        <v>0</v>
      </c>
      <c r="Z11" s="9">
        <v>0</v>
      </c>
      <c r="AA11" s="1">
        <v>0</v>
      </c>
      <c r="AB11" s="9">
        <v>0</v>
      </c>
      <c r="AC11" s="1">
        <v>0</v>
      </c>
    </row>
    <row r="12" spans="1:29">
      <c r="A12" s="1">
        <v>3970</v>
      </c>
      <c r="B12" s="1" t="s">
        <v>12</v>
      </c>
      <c r="C12" s="3">
        <f t="shared" si="0"/>
        <v>0</v>
      </c>
      <c r="D12" s="2">
        <f t="shared" si="0"/>
        <v>0</v>
      </c>
      <c r="E12" s="3">
        <f t="shared" si="1"/>
        <v>0</v>
      </c>
      <c r="F12" s="9">
        <v>0</v>
      </c>
      <c r="G12" s="1">
        <v>0</v>
      </c>
      <c r="H12" s="9">
        <v>0</v>
      </c>
      <c r="I12" s="1">
        <v>0</v>
      </c>
      <c r="J12" s="9">
        <v>0</v>
      </c>
      <c r="K12" s="1">
        <v>0</v>
      </c>
      <c r="L12" s="9">
        <v>0</v>
      </c>
      <c r="M12" s="1">
        <v>0</v>
      </c>
      <c r="N12" s="9">
        <v>0</v>
      </c>
      <c r="O12" s="1">
        <v>0</v>
      </c>
      <c r="P12" s="9">
        <v>0</v>
      </c>
      <c r="Q12" s="1">
        <v>0</v>
      </c>
      <c r="R12" s="9">
        <v>0</v>
      </c>
      <c r="S12" s="1">
        <v>0</v>
      </c>
      <c r="T12" s="9">
        <v>0</v>
      </c>
      <c r="U12" s="1">
        <v>0</v>
      </c>
      <c r="V12" s="9">
        <v>0</v>
      </c>
      <c r="W12" s="1">
        <v>0</v>
      </c>
      <c r="X12" s="9">
        <v>0</v>
      </c>
      <c r="Y12" s="1">
        <v>0</v>
      </c>
      <c r="Z12" s="9">
        <v>0</v>
      </c>
      <c r="AA12" s="1">
        <v>0</v>
      </c>
      <c r="AB12" s="9">
        <v>0</v>
      </c>
      <c r="AC12" s="1">
        <v>0</v>
      </c>
    </row>
    <row r="13" spans="1:29">
      <c r="A13" s="1">
        <v>3971</v>
      </c>
      <c r="B13" s="1" t="s">
        <v>13</v>
      </c>
      <c r="C13" s="3">
        <f t="shared" si="0"/>
        <v>0</v>
      </c>
      <c r="D13" s="2">
        <f t="shared" si="0"/>
        <v>0</v>
      </c>
      <c r="E13" s="3">
        <f t="shared" si="1"/>
        <v>0</v>
      </c>
      <c r="F13" s="9">
        <v>0</v>
      </c>
      <c r="G13" s="1">
        <v>0</v>
      </c>
      <c r="H13" s="9">
        <v>0</v>
      </c>
      <c r="I13" s="1">
        <v>0</v>
      </c>
      <c r="J13" s="9">
        <v>0</v>
      </c>
      <c r="K13" s="1">
        <v>0</v>
      </c>
      <c r="L13" s="9">
        <v>0</v>
      </c>
      <c r="M13" s="1">
        <v>0</v>
      </c>
      <c r="N13" s="9">
        <v>0</v>
      </c>
      <c r="O13" s="1">
        <v>0</v>
      </c>
      <c r="P13" s="9">
        <v>0</v>
      </c>
      <c r="Q13" s="1">
        <v>0</v>
      </c>
      <c r="R13" s="9">
        <v>0</v>
      </c>
      <c r="S13" s="1">
        <v>0</v>
      </c>
      <c r="T13" s="9">
        <v>0</v>
      </c>
      <c r="U13" s="1">
        <v>0</v>
      </c>
      <c r="V13" s="9">
        <v>0</v>
      </c>
      <c r="W13" s="1">
        <v>0</v>
      </c>
      <c r="X13" s="9">
        <v>0</v>
      </c>
      <c r="Y13" s="1">
        <v>0</v>
      </c>
      <c r="Z13" s="9">
        <v>0</v>
      </c>
      <c r="AA13" s="1">
        <v>0</v>
      </c>
      <c r="AB13" s="9">
        <v>0</v>
      </c>
      <c r="AC13" s="1">
        <v>0</v>
      </c>
    </row>
    <row r="14" spans="1:29">
      <c r="A14" s="1">
        <v>3999</v>
      </c>
      <c r="B14" s="1" t="s">
        <v>14</v>
      </c>
      <c r="C14" s="3">
        <f t="shared" si="0"/>
        <v>0</v>
      </c>
      <c r="D14" s="2">
        <f t="shared" si="0"/>
        <v>0</v>
      </c>
      <c r="E14" s="3">
        <f t="shared" si="1"/>
        <v>0</v>
      </c>
      <c r="F14" s="9">
        <v>0</v>
      </c>
      <c r="G14" s="1">
        <v>0</v>
      </c>
      <c r="H14" s="9">
        <v>0</v>
      </c>
      <c r="I14" s="1">
        <v>0</v>
      </c>
      <c r="J14" s="9">
        <v>0</v>
      </c>
      <c r="K14" s="1">
        <v>0</v>
      </c>
      <c r="L14" s="9">
        <v>0</v>
      </c>
      <c r="M14" s="1">
        <v>0</v>
      </c>
      <c r="N14" s="9">
        <v>0</v>
      </c>
      <c r="O14" s="1">
        <v>0</v>
      </c>
      <c r="P14" s="9">
        <v>0</v>
      </c>
      <c r="Q14" s="1">
        <v>0</v>
      </c>
      <c r="R14" s="9">
        <v>0</v>
      </c>
      <c r="S14" s="1">
        <v>0</v>
      </c>
      <c r="T14" s="9">
        <v>0</v>
      </c>
      <c r="U14" s="1">
        <v>0</v>
      </c>
      <c r="V14" s="9">
        <v>0</v>
      </c>
      <c r="W14" s="1">
        <v>0</v>
      </c>
      <c r="X14" s="9">
        <v>0</v>
      </c>
      <c r="Y14" s="1">
        <v>0</v>
      </c>
      <c r="Z14" s="9">
        <v>0</v>
      </c>
      <c r="AA14" s="1">
        <v>0</v>
      </c>
      <c r="AB14" s="9">
        <v>0</v>
      </c>
      <c r="AC14" s="1">
        <v>0</v>
      </c>
    </row>
    <row r="15" spans="1:29" s="6" customFormat="1">
      <c r="A15" s="4" t="s">
        <v>15</v>
      </c>
      <c r="B15" s="4"/>
      <c r="C15" s="7">
        <f t="shared" ref="C15" si="2">SUM(C3:C14)</f>
        <v>462750</v>
      </c>
      <c r="D15" s="5">
        <f>SUM(D3:D14)</f>
        <v>0</v>
      </c>
      <c r="E15" s="7">
        <f t="shared" si="1"/>
        <v>462750</v>
      </c>
      <c r="F15" s="8">
        <f>SUM(F3:F14)</f>
        <v>0</v>
      </c>
      <c r="G15" s="4">
        <f>SUM(G3:G14)</f>
        <v>0</v>
      </c>
      <c r="H15" s="8">
        <f t="shared" ref="H15:AC15" si="3">SUM(H3:H14)</f>
        <v>240000</v>
      </c>
      <c r="I15" s="4">
        <f t="shared" si="3"/>
        <v>0</v>
      </c>
      <c r="J15" s="8">
        <f t="shared" si="3"/>
        <v>0</v>
      </c>
      <c r="K15" s="4">
        <f t="shared" si="3"/>
        <v>0</v>
      </c>
      <c r="L15" s="8">
        <f t="shared" si="3"/>
        <v>45000</v>
      </c>
      <c r="M15" s="4">
        <f t="shared" si="3"/>
        <v>0</v>
      </c>
      <c r="N15" s="8">
        <f t="shared" si="3"/>
        <v>45000</v>
      </c>
      <c r="O15" s="4">
        <f t="shared" si="3"/>
        <v>0</v>
      </c>
      <c r="P15" s="8">
        <f t="shared" si="3"/>
        <v>0</v>
      </c>
      <c r="Q15" s="4">
        <f t="shared" si="3"/>
        <v>0</v>
      </c>
      <c r="R15" s="8">
        <f t="shared" si="3"/>
        <v>0</v>
      </c>
      <c r="S15" s="4">
        <f t="shared" si="3"/>
        <v>0</v>
      </c>
      <c r="T15" s="8">
        <f t="shared" si="3"/>
        <v>0</v>
      </c>
      <c r="U15" s="4">
        <f t="shared" si="3"/>
        <v>0</v>
      </c>
      <c r="V15" s="8">
        <f t="shared" si="3"/>
        <v>40000</v>
      </c>
      <c r="W15" s="4">
        <f t="shared" si="3"/>
        <v>0</v>
      </c>
      <c r="X15" s="8">
        <f t="shared" si="3"/>
        <v>40000</v>
      </c>
      <c r="Y15" s="4">
        <f t="shared" si="3"/>
        <v>0</v>
      </c>
      <c r="Z15" s="8">
        <f t="shared" si="3"/>
        <v>52750</v>
      </c>
      <c r="AA15" s="4">
        <f t="shared" si="3"/>
        <v>0</v>
      </c>
      <c r="AB15" s="8">
        <f t="shared" si="3"/>
        <v>0</v>
      </c>
      <c r="AC15" s="4">
        <f t="shared" si="3"/>
        <v>0</v>
      </c>
    </row>
    <row r="16" spans="1:29" s="31" customForma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</row>
    <row r="17" spans="1:29" s="6" customFormat="1">
      <c r="A17" s="4" t="s">
        <v>16</v>
      </c>
      <c r="B17" s="4"/>
      <c r="C17" s="5" t="s">
        <v>58</v>
      </c>
      <c r="D17" s="5" t="s">
        <v>59</v>
      </c>
      <c r="E17" s="5" t="s">
        <v>60</v>
      </c>
      <c r="F17" s="8" t="s">
        <v>61</v>
      </c>
      <c r="G17" s="4" t="s">
        <v>62</v>
      </c>
      <c r="H17" s="8" t="s">
        <v>63</v>
      </c>
      <c r="I17" s="4" t="s">
        <v>64</v>
      </c>
      <c r="J17" s="8" t="s">
        <v>65</v>
      </c>
      <c r="K17" s="4" t="s">
        <v>66</v>
      </c>
      <c r="L17" s="8" t="s">
        <v>67</v>
      </c>
      <c r="M17" s="4" t="s">
        <v>68</v>
      </c>
      <c r="N17" s="8" t="s">
        <v>69</v>
      </c>
      <c r="O17" s="4" t="s">
        <v>70</v>
      </c>
      <c r="P17" s="8" t="s">
        <v>71</v>
      </c>
      <c r="Q17" s="4" t="s">
        <v>72</v>
      </c>
      <c r="R17" s="8" t="s">
        <v>73</v>
      </c>
      <c r="S17" s="4" t="s">
        <v>74</v>
      </c>
      <c r="T17" s="8" t="s">
        <v>75</v>
      </c>
      <c r="U17" s="4" t="s">
        <v>76</v>
      </c>
      <c r="V17" s="8" t="s">
        <v>77</v>
      </c>
      <c r="W17" s="4" t="s">
        <v>78</v>
      </c>
      <c r="X17" s="8" t="s">
        <v>79</v>
      </c>
      <c r="Y17" s="4" t="s">
        <v>80</v>
      </c>
      <c r="Z17" s="8" t="s">
        <v>81</v>
      </c>
      <c r="AA17" s="4" t="s">
        <v>82</v>
      </c>
      <c r="AB17" s="8" t="s">
        <v>83</v>
      </c>
      <c r="AC17" s="4" t="s">
        <v>84</v>
      </c>
    </row>
    <row r="18" spans="1:29">
      <c r="A18" s="1">
        <v>4220</v>
      </c>
      <c r="B18" s="1" t="s">
        <v>17</v>
      </c>
      <c r="C18" s="3">
        <f t="shared" ref="C18:D58" si="4">F18+H18+J18+L18+N18+P18+R18+T18+V18+X18+Z18+AB18</f>
        <v>20000</v>
      </c>
      <c r="D18" s="2">
        <f t="shared" si="4"/>
        <v>0</v>
      </c>
      <c r="E18" s="2">
        <f>C18-D18</f>
        <v>20000</v>
      </c>
      <c r="F18" s="9">
        <v>5000</v>
      </c>
      <c r="G18" s="1">
        <v>0</v>
      </c>
      <c r="H18" s="9">
        <v>5000</v>
      </c>
      <c r="I18" s="1">
        <v>0</v>
      </c>
      <c r="J18" s="9">
        <v>0</v>
      </c>
      <c r="K18" s="1">
        <v>0</v>
      </c>
      <c r="L18" s="9">
        <v>0</v>
      </c>
      <c r="M18" s="1">
        <v>0</v>
      </c>
      <c r="N18" s="9">
        <v>0</v>
      </c>
      <c r="O18" s="1">
        <v>0</v>
      </c>
      <c r="P18" s="9">
        <v>0</v>
      </c>
      <c r="Q18" s="1">
        <v>0</v>
      </c>
      <c r="R18" s="9">
        <v>0</v>
      </c>
      <c r="S18" s="1">
        <v>0</v>
      </c>
      <c r="T18" s="9">
        <v>5000</v>
      </c>
      <c r="U18" s="1">
        <v>0</v>
      </c>
      <c r="V18" s="9">
        <v>5000</v>
      </c>
      <c r="W18" s="1">
        <v>0</v>
      </c>
      <c r="X18" s="9">
        <v>0</v>
      </c>
      <c r="Y18" s="1">
        <v>0</v>
      </c>
      <c r="Z18" s="9">
        <v>0</v>
      </c>
      <c r="AA18" s="1">
        <v>0</v>
      </c>
      <c r="AB18" s="9">
        <v>0</v>
      </c>
      <c r="AC18" s="1">
        <v>0</v>
      </c>
    </row>
    <row r="19" spans="1:29">
      <c r="A19" s="1">
        <v>4300</v>
      </c>
      <c r="B19" s="1" t="s">
        <v>18</v>
      </c>
      <c r="C19" s="3">
        <f t="shared" si="4"/>
        <v>0</v>
      </c>
      <c r="D19" s="2">
        <f t="shared" si="4"/>
        <v>0</v>
      </c>
      <c r="E19" s="2">
        <f t="shared" ref="E19:E59" si="5">C19-D19</f>
        <v>0</v>
      </c>
      <c r="F19" s="9">
        <v>0</v>
      </c>
      <c r="G19" s="1">
        <v>0</v>
      </c>
      <c r="H19" s="9">
        <v>0</v>
      </c>
      <c r="I19" s="1">
        <v>0</v>
      </c>
      <c r="J19" s="9">
        <v>0</v>
      </c>
      <c r="K19" s="1">
        <v>0</v>
      </c>
      <c r="L19" s="9">
        <v>0</v>
      </c>
      <c r="M19" s="1">
        <v>0</v>
      </c>
      <c r="N19" s="9">
        <v>0</v>
      </c>
      <c r="O19" s="1">
        <v>0</v>
      </c>
      <c r="P19" s="9">
        <v>0</v>
      </c>
      <c r="Q19" s="1">
        <v>0</v>
      </c>
      <c r="R19" s="9">
        <v>0</v>
      </c>
      <c r="S19" s="1">
        <v>0</v>
      </c>
      <c r="T19" s="9">
        <v>0</v>
      </c>
      <c r="U19" s="1">
        <v>0</v>
      </c>
      <c r="V19" s="9">
        <v>0</v>
      </c>
      <c r="W19" s="1">
        <v>0</v>
      </c>
      <c r="X19" s="9">
        <v>0</v>
      </c>
      <c r="Y19" s="1">
        <v>0</v>
      </c>
      <c r="Z19" s="9">
        <v>0</v>
      </c>
      <c r="AA19" s="1">
        <v>0</v>
      </c>
      <c r="AB19" s="9">
        <v>0</v>
      </c>
      <c r="AC19" s="1">
        <v>0</v>
      </c>
    </row>
    <row r="20" spans="1:29">
      <c r="A20" s="1">
        <v>4400</v>
      </c>
      <c r="B20" s="1" t="s">
        <v>19</v>
      </c>
      <c r="C20" s="3">
        <f t="shared" si="4"/>
        <v>0</v>
      </c>
      <c r="D20" s="2">
        <f t="shared" si="4"/>
        <v>0</v>
      </c>
      <c r="E20" s="2">
        <f t="shared" si="5"/>
        <v>0</v>
      </c>
      <c r="F20" s="9">
        <v>0</v>
      </c>
      <c r="G20" s="1">
        <v>0</v>
      </c>
      <c r="H20" s="9">
        <v>0</v>
      </c>
      <c r="I20" s="1">
        <v>0</v>
      </c>
      <c r="J20" s="9">
        <v>0</v>
      </c>
      <c r="K20" s="1">
        <v>0</v>
      </c>
      <c r="L20" s="9">
        <v>0</v>
      </c>
      <c r="M20" s="1">
        <v>0</v>
      </c>
      <c r="N20" s="9">
        <v>0</v>
      </c>
      <c r="O20" s="1">
        <v>0</v>
      </c>
      <c r="P20" s="9">
        <v>0</v>
      </c>
      <c r="Q20" s="1">
        <v>0</v>
      </c>
      <c r="R20" s="9">
        <v>0</v>
      </c>
      <c r="S20" s="1">
        <v>0</v>
      </c>
      <c r="T20" s="9">
        <v>0</v>
      </c>
      <c r="U20" s="1">
        <v>0</v>
      </c>
      <c r="V20" s="9">
        <v>0</v>
      </c>
      <c r="W20" s="1">
        <v>0</v>
      </c>
      <c r="X20" s="9">
        <v>0</v>
      </c>
      <c r="Y20" s="1">
        <v>0</v>
      </c>
      <c r="Z20" s="9">
        <v>0</v>
      </c>
      <c r="AA20" s="1">
        <v>0</v>
      </c>
      <c r="AB20" s="9">
        <v>0</v>
      </c>
      <c r="AC20" s="1">
        <v>0</v>
      </c>
    </row>
    <row r="21" spans="1:29">
      <c r="A21" s="1">
        <v>4610</v>
      </c>
      <c r="B21" s="1" t="s">
        <v>20</v>
      </c>
      <c r="C21" s="3">
        <f t="shared" si="4"/>
        <v>1000</v>
      </c>
      <c r="D21" s="2">
        <f t="shared" si="4"/>
        <v>0</v>
      </c>
      <c r="E21" s="2">
        <f t="shared" si="5"/>
        <v>1000</v>
      </c>
      <c r="F21" s="9">
        <v>0</v>
      </c>
      <c r="G21" s="1">
        <v>0</v>
      </c>
      <c r="H21" s="9">
        <v>0</v>
      </c>
      <c r="I21" s="1">
        <v>0</v>
      </c>
      <c r="J21" s="9">
        <v>0</v>
      </c>
      <c r="K21" s="1">
        <v>0</v>
      </c>
      <c r="L21" s="9">
        <v>0</v>
      </c>
      <c r="M21" s="1">
        <v>0</v>
      </c>
      <c r="N21" s="9">
        <v>0</v>
      </c>
      <c r="O21" s="1">
        <v>0</v>
      </c>
      <c r="P21" s="9">
        <v>0</v>
      </c>
      <c r="Q21" s="1">
        <v>0</v>
      </c>
      <c r="R21" s="9">
        <v>0</v>
      </c>
      <c r="S21" s="1">
        <v>0</v>
      </c>
      <c r="T21" s="9">
        <v>1000</v>
      </c>
      <c r="U21" s="1">
        <v>0</v>
      </c>
      <c r="V21" s="9">
        <v>0</v>
      </c>
      <c r="W21" s="1">
        <v>0</v>
      </c>
      <c r="X21" s="9">
        <v>0</v>
      </c>
      <c r="Y21" s="1">
        <v>0</v>
      </c>
      <c r="Z21" s="9">
        <v>0</v>
      </c>
      <c r="AA21" s="1">
        <v>0</v>
      </c>
      <c r="AB21" s="9">
        <v>0</v>
      </c>
      <c r="AC21" s="1">
        <v>0</v>
      </c>
    </row>
    <row r="22" spans="1:29">
      <c r="A22" s="1">
        <v>4620</v>
      </c>
      <c r="B22" s="1" t="s">
        <v>21</v>
      </c>
      <c r="C22" s="3">
        <f t="shared" si="4"/>
        <v>0</v>
      </c>
      <c r="D22" s="2">
        <f t="shared" si="4"/>
        <v>0</v>
      </c>
      <c r="E22" s="2">
        <f t="shared" si="5"/>
        <v>0</v>
      </c>
      <c r="F22" s="9">
        <v>0</v>
      </c>
      <c r="G22" s="1">
        <v>0</v>
      </c>
      <c r="H22" s="9">
        <v>0</v>
      </c>
      <c r="I22" s="1">
        <v>0</v>
      </c>
      <c r="J22" s="9">
        <v>0</v>
      </c>
      <c r="K22" s="1">
        <v>0</v>
      </c>
      <c r="L22" s="9">
        <v>0</v>
      </c>
      <c r="M22" s="1">
        <v>0</v>
      </c>
      <c r="N22" s="9">
        <v>0</v>
      </c>
      <c r="O22" s="1">
        <v>0</v>
      </c>
      <c r="P22" s="9">
        <v>0</v>
      </c>
      <c r="Q22" s="1">
        <v>0</v>
      </c>
      <c r="R22" s="9">
        <v>0</v>
      </c>
      <c r="S22" s="1">
        <v>0</v>
      </c>
      <c r="T22" s="9">
        <v>0</v>
      </c>
      <c r="U22" s="1">
        <v>0</v>
      </c>
      <c r="V22" s="9">
        <v>0</v>
      </c>
      <c r="W22" s="1">
        <v>0</v>
      </c>
      <c r="X22" s="9">
        <v>0</v>
      </c>
      <c r="Y22" s="1">
        <v>0</v>
      </c>
      <c r="Z22" s="9">
        <v>0</v>
      </c>
      <c r="AA22" s="1">
        <v>0</v>
      </c>
      <c r="AB22" s="9">
        <v>0</v>
      </c>
      <c r="AC22" s="1">
        <v>0</v>
      </c>
    </row>
    <row r="23" spans="1:29">
      <c r="A23" s="1">
        <v>4625</v>
      </c>
      <c r="B23" s="1" t="s">
        <v>22</v>
      </c>
      <c r="C23" s="3">
        <f t="shared" si="4"/>
        <v>0</v>
      </c>
      <c r="D23" s="2">
        <f t="shared" si="4"/>
        <v>0</v>
      </c>
      <c r="E23" s="2">
        <f t="shared" si="5"/>
        <v>0</v>
      </c>
      <c r="F23" s="9">
        <v>0</v>
      </c>
      <c r="G23" s="1">
        <v>0</v>
      </c>
      <c r="H23" s="9">
        <v>0</v>
      </c>
      <c r="I23" s="1">
        <v>0</v>
      </c>
      <c r="J23" s="9">
        <v>0</v>
      </c>
      <c r="K23" s="1">
        <v>0</v>
      </c>
      <c r="L23" s="9">
        <v>0</v>
      </c>
      <c r="M23" s="1">
        <v>0</v>
      </c>
      <c r="N23" s="9">
        <v>0</v>
      </c>
      <c r="O23" s="1">
        <v>0</v>
      </c>
      <c r="P23" s="9">
        <v>0</v>
      </c>
      <c r="Q23" s="1">
        <v>0</v>
      </c>
      <c r="R23" s="9">
        <v>0</v>
      </c>
      <c r="S23" s="1">
        <v>0</v>
      </c>
      <c r="T23" s="9">
        <v>0</v>
      </c>
      <c r="U23" s="1">
        <v>0</v>
      </c>
      <c r="V23" s="9">
        <v>0</v>
      </c>
      <c r="W23" s="1">
        <v>0</v>
      </c>
      <c r="X23" s="9">
        <v>0</v>
      </c>
      <c r="Y23" s="1">
        <v>0</v>
      </c>
      <c r="Z23" s="9">
        <v>0</v>
      </c>
      <c r="AA23" s="1">
        <v>0</v>
      </c>
      <c r="AB23" s="9">
        <v>0</v>
      </c>
      <c r="AC23" s="1">
        <v>0</v>
      </c>
    </row>
    <row r="24" spans="1:29">
      <c r="A24" s="1">
        <v>4640</v>
      </c>
      <c r="B24" s="1" t="s">
        <v>23</v>
      </c>
      <c r="C24" s="3">
        <f t="shared" si="4"/>
        <v>0</v>
      </c>
      <c r="D24" s="2">
        <f t="shared" si="4"/>
        <v>0</v>
      </c>
      <c r="E24" s="2">
        <f t="shared" si="5"/>
        <v>0</v>
      </c>
      <c r="F24" s="9">
        <v>0</v>
      </c>
      <c r="G24" s="1">
        <v>0</v>
      </c>
      <c r="H24" s="9">
        <v>0</v>
      </c>
      <c r="I24" s="1">
        <v>0</v>
      </c>
      <c r="J24" s="9">
        <v>0</v>
      </c>
      <c r="K24" s="1">
        <v>0</v>
      </c>
      <c r="L24" s="9">
        <v>0</v>
      </c>
      <c r="M24" s="1">
        <v>0</v>
      </c>
      <c r="N24" s="9">
        <v>0</v>
      </c>
      <c r="O24" s="1">
        <v>0</v>
      </c>
      <c r="P24" s="9">
        <v>0</v>
      </c>
      <c r="Q24" s="1">
        <v>0</v>
      </c>
      <c r="R24" s="9">
        <v>0</v>
      </c>
      <c r="S24" s="1">
        <v>0</v>
      </c>
      <c r="T24" s="9">
        <v>0</v>
      </c>
      <c r="U24" s="1">
        <v>0</v>
      </c>
      <c r="V24" s="9">
        <v>0</v>
      </c>
      <c r="W24" s="1">
        <v>0</v>
      </c>
      <c r="X24" s="9">
        <v>0</v>
      </c>
      <c r="Y24" s="1">
        <v>0</v>
      </c>
      <c r="Z24" s="9">
        <v>0</v>
      </c>
      <c r="AA24" s="1">
        <v>0</v>
      </c>
      <c r="AB24" s="9">
        <v>0</v>
      </c>
      <c r="AC24" s="1">
        <v>0</v>
      </c>
    </row>
    <row r="25" spans="1:29">
      <c r="A25" s="1">
        <v>5000</v>
      </c>
      <c r="B25" s="1" t="s">
        <v>24</v>
      </c>
      <c r="C25" s="3">
        <f>F25+H25+J25+L25+N25+P25+R25+T25+V25+X25+Z25+AB25</f>
        <v>182000</v>
      </c>
      <c r="D25" s="2">
        <f t="shared" si="4"/>
        <v>0</v>
      </c>
      <c r="E25" s="2">
        <f t="shared" si="5"/>
        <v>182000</v>
      </c>
      <c r="F25" s="9">
        <f>0+'5000'!B10+'5000'!B11</f>
        <v>15166.666666666668</v>
      </c>
      <c r="G25" s="1">
        <v>0</v>
      </c>
      <c r="H25" s="9">
        <f>0+'5000'!B10+'5000'!B11</f>
        <v>15166.666666666668</v>
      </c>
      <c r="I25" s="1">
        <v>0</v>
      </c>
      <c r="J25" s="9">
        <f>0+'5000'!B10+'5000'!B11</f>
        <v>15166.666666666668</v>
      </c>
      <c r="K25" s="1">
        <v>0</v>
      </c>
      <c r="L25" s="9">
        <f>0+'5000'!B10+'5000'!B11</f>
        <v>15166.666666666668</v>
      </c>
      <c r="M25" s="1">
        <v>0</v>
      </c>
      <c r="N25" s="9">
        <f>0+'5000'!B10+'5000'!B11</f>
        <v>15166.666666666668</v>
      </c>
      <c r="O25" s="1">
        <v>0</v>
      </c>
      <c r="P25" s="9">
        <f>0+'5000'!B10+'5000'!B11</f>
        <v>15166.666666666668</v>
      </c>
      <c r="Q25" s="1">
        <v>0</v>
      </c>
      <c r="R25" s="9">
        <f>0+'5000'!B10+'5000'!B11</f>
        <v>15166.666666666668</v>
      </c>
      <c r="S25" s="1">
        <v>0</v>
      </c>
      <c r="T25" s="9">
        <f>0+'5000'!B10+'5000'!B11</f>
        <v>15166.666666666668</v>
      </c>
      <c r="U25" s="1">
        <v>0</v>
      </c>
      <c r="V25" s="9">
        <f>0+'5000'!B10+'5000'!B11</f>
        <v>15166.666666666668</v>
      </c>
      <c r="W25" s="1">
        <v>0</v>
      </c>
      <c r="X25" s="9">
        <f>0+'5000'!B10+'5000'!B11</f>
        <v>15166.666666666668</v>
      </c>
      <c r="Y25" s="1">
        <v>0</v>
      </c>
      <c r="Z25" s="9">
        <f>0+'5000'!B10+'5000'!B11</f>
        <v>15166.666666666668</v>
      </c>
      <c r="AA25" s="1">
        <v>0</v>
      </c>
      <c r="AB25" s="9">
        <f>0+'5000'!B10+'5000'!B11</f>
        <v>15166.666666666668</v>
      </c>
      <c r="AC25" s="1">
        <v>0</v>
      </c>
    </row>
    <row r="26" spans="1:29">
      <c r="A26" s="1">
        <v>5010</v>
      </c>
      <c r="B26" s="1" t="s">
        <v>25</v>
      </c>
      <c r="C26" s="3">
        <f t="shared" si="4"/>
        <v>76800</v>
      </c>
      <c r="D26" s="2">
        <f t="shared" si="4"/>
        <v>0</v>
      </c>
      <c r="E26" s="2">
        <f t="shared" si="5"/>
        <v>76800</v>
      </c>
      <c r="F26" s="9">
        <f>0+'5010'!B5+'5010'!B6</f>
        <v>6400</v>
      </c>
      <c r="G26" s="1">
        <v>0</v>
      </c>
      <c r="H26" s="9">
        <f>0+'5010'!B5+'5010'!B6</f>
        <v>6400</v>
      </c>
      <c r="I26" s="1">
        <v>0</v>
      </c>
      <c r="J26" s="9">
        <f>0+'5010'!B5+'5010'!B6</f>
        <v>6400</v>
      </c>
      <c r="K26" s="1">
        <v>0</v>
      </c>
      <c r="L26" s="9">
        <f>0+'5010'!B5+'5010'!B6</f>
        <v>6400</v>
      </c>
      <c r="M26" s="1">
        <v>0</v>
      </c>
      <c r="N26" s="9">
        <f>0+'5010'!B5+'5010'!B6</f>
        <v>6400</v>
      </c>
      <c r="O26" s="1">
        <v>0</v>
      </c>
      <c r="P26" s="9">
        <f>0+'5010'!B5+'5010'!B6</f>
        <v>6400</v>
      </c>
      <c r="Q26" s="1">
        <v>0</v>
      </c>
      <c r="R26" s="9">
        <f>0+'5010'!B5+'5010'!B6</f>
        <v>6400</v>
      </c>
      <c r="S26" s="1">
        <v>0</v>
      </c>
      <c r="T26" s="9">
        <f>0+'5010'!B5+'5010'!B6</f>
        <v>6400</v>
      </c>
      <c r="U26" s="1">
        <v>0</v>
      </c>
      <c r="V26" s="9">
        <f>0+'5010'!B5+'5010'!B6</f>
        <v>6400</v>
      </c>
      <c r="W26" s="1">
        <v>0</v>
      </c>
      <c r="X26" s="9">
        <f>0+'5010'!B5+'5010'!B6</f>
        <v>6400</v>
      </c>
      <c r="Y26" s="1">
        <v>0</v>
      </c>
      <c r="Z26" s="9">
        <f>0+'5010'!B5+'5010'!B6</f>
        <v>6400</v>
      </c>
      <c r="AA26" s="1">
        <v>0</v>
      </c>
      <c r="AB26" s="9">
        <f>0+'5010'!B5+'5010'!B6</f>
        <v>6400</v>
      </c>
      <c r="AC26" s="1">
        <v>0</v>
      </c>
    </row>
    <row r="27" spans="1:29">
      <c r="A27" s="19">
        <v>5180</v>
      </c>
      <c r="B27" s="20" t="s">
        <v>191</v>
      </c>
      <c r="C27" s="3">
        <f t="shared" si="4"/>
        <v>21840</v>
      </c>
      <c r="D27" s="2">
        <f t="shared" si="4"/>
        <v>0</v>
      </c>
      <c r="E27" s="2">
        <f t="shared" si="5"/>
        <v>21840</v>
      </c>
      <c r="F27" s="9">
        <v>0</v>
      </c>
      <c r="G27" s="1">
        <v>0</v>
      </c>
      <c r="H27" s="9">
        <v>0</v>
      </c>
      <c r="I27" s="1">
        <v>0</v>
      </c>
      <c r="J27" s="9">
        <v>0</v>
      </c>
      <c r="K27" s="1">
        <v>0</v>
      </c>
      <c r="L27" s="9">
        <v>0</v>
      </c>
      <c r="M27" s="1">
        <v>0</v>
      </c>
      <c r="N27" s="9">
        <v>0</v>
      </c>
      <c r="O27" s="1">
        <v>0</v>
      </c>
      <c r="P27" s="9">
        <v>0</v>
      </c>
      <c r="Q27" s="1">
        <v>0</v>
      </c>
      <c r="R27" s="9">
        <f>0+('5000'!D10+'5000'!D11)*12</f>
        <v>21840</v>
      </c>
      <c r="S27" s="1">
        <v>0</v>
      </c>
      <c r="T27" s="9">
        <v>0</v>
      </c>
      <c r="U27" s="1">
        <v>0</v>
      </c>
      <c r="V27" s="9">
        <v>0</v>
      </c>
      <c r="W27" s="20">
        <v>0</v>
      </c>
      <c r="X27" s="9">
        <v>0</v>
      </c>
      <c r="Y27" s="20">
        <v>0</v>
      </c>
      <c r="Z27" s="9">
        <v>0</v>
      </c>
      <c r="AA27" s="20">
        <v>0</v>
      </c>
      <c r="AB27" s="9">
        <v>0</v>
      </c>
      <c r="AC27" s="20">
        <v>0</v>
      </c>
    </row>
    <row r="28" spans="1:29">
      <c r="A28" s="1">
        <v>5330</v>
      </c>
      <c r="B28" s="1" t="s">
        <v>26</v>
      </c>
      <c r="C28" s="3">
        <f t="shared" si="4"/>
        <v>0</v>
      </c>
      <c r="D28" s="2">
        <f t="shared" si="4"/>
        <v>0</v>
      </c>
      <c r="E28" s="2">
        <f t="shared" si="5"/>
        <v>0</v>
      </c>
      <c r="F28" s="9">
        <v>0</v>
      </c>
      <c r="G28" s="1">
        <v>0</v>
      </c>
      <c r="H28" s="9">
        <v>0</v>
      </c>
      <c r="I28" s="1">
        <v>0</v>
      </c>
      <c r="J28" s="9">
        <v>0</v>
      </c>
      <c r="K28" s="1">
        <v>0</v>
      </c>
      <c r="L28" s="9">
        <v>0</v>
      </c>
      <c r="M28" s="1">
        <v>0</v>
      </c>
      <c r="N28" s="9">
        <v>0</v>
      </c>
      <c r="O28" s="1">
        <v>0</v>
      </c>
      <c r="P28" s="9">
        <v>0</v>
      </c>
      <c r="Q28" s="1">
        <v>0</v>
      </c>
      <c r="R28" s="9">
        <v>0</v>
      </c>
      <c r="S28" s="1">
        <v>0</v>
      </c>
      <c r="T28" s="9">
        <v>0</v>
      </c>
      <c r="U28" s="1">
        <v>0</v>
      </c>
      <c r="V28" s="9">
        <v>0</v>
      </c>
      <c r="W28" s="1">
        <v>0</v>
      </c>
      <c r="X28" s="9">
        <v>0</v>
      </c>
      <c r="Y28" s="1">
        <v>0</v>
      </c>
      <c r="Z28" s="9">
        <v>0</v>
      </c>
      <c r="AA28" s="1">
        <v>0</v>
      </c>
      <c r="AB28" s="9">
        <v>0</v>
      </c>
      <c r="AC28" s="1">
        <v>0</v>
      </c>
    </row>
    <row r="29" spans="1:29">
      <c r="A29" s="19">
        <v>5400</v>
      </c>
      <c r="B29" s="20" t="s">
        <v>196</v>
      </c>
      <c r="C29" s="3">
        <f t="shared" si="4"/>
        <v>36490.800000000003</v>
      </c>
      <c r="D29" s="2">
        <f t="shared" si="4"/>
        <v>0</v>
      </c>
      <c r="E29" s="2">
        <f t="shared" si="5"/>
        <v>36490.800000000003</v>
      </c>
      <c r="F29" s="9">
        <f>(Z25+Z26+AB25+AB26)*0.141</f>
        <v>6081.8</v>
      </c>
      <c r="G29" s="1">
        <v>0</v>
      </c>
      <c r="H29" s="9">
        <v>0</v>
      </c>
      <c r="I29" s="1">
        <v>0</v>
      </c>
      <c r="J29" s="9">
        <f>(F25+F26+H25+H26)*0.141</f>
        <v>6081.8</v>
      </c>
      <c r="K29" s="1">
        <v>0</v>
      </c>
      <c r="L29" s="9">
        <v>0</v>
      </c>
      <c r="M29" s="1">
        <v>0</v>
      </c>
      <c r="N29" s="9">
        <f>(J25+J26+L25+L26)*0.141</f>
        <v>6081.8</v>
      </c>
      <c r="O29" s="1">
        <v>0</v>
      </c>
      <c r="P29" s="9">
        <v>0</v>
      </c>
      <c r="Q29" s="1">
        <v>0</v>
      </c>
      <c r="R29" s="9">
        <f>(N25+N26+P25+P26)*0.141</f>
        <v>6081.8</v>
      </c>
      <c r="S29" s="1">
        <v>0</v>
      </c>
      <c r="T29" s="9">
        <v>0</v>
      </c>
      <c r="U29" s="1">
        <v>0</v>
      </c>
      <c r="V29" s="9">
        <f>(R25+R26+T25+T26)*0.141</f>
        <v>6081.8</v>
      </c>
      <c r="W29" s="20">
        <v>0</v>
      </c>
      <c r="X29" s="9">
        <v>0</v>
      </c>
      <c r="Y29" s="20">
        <v>0</v>
      </c>
      <c r="Z29" s="9">
        <f>(V25+V26+X25+X26)*0.141</f>
        <v>6081.8</v>
      </c>
      <c r="AA29" s="20">
        <v>0</v>
      </c>
      <c r="AB29" s="9">
        <v>0</v>
      </c>
      <c r="AC29" s="20">
        <v>0</v>
      </c>
    </row>
    <row r="30" spans="1:29">
      <c r="A30" s="1">
        <v>5990</v>
      </c>
      <c r="B30" s="1" t="s">
        <v>27</v>
      </c>
      <c r="C30" s="3">
        <f t="shared" si="4"/>
        <v>0</v>
      </c>
      <c r="D30" s="2">
        <f t="shared" si="4"/>
        <v>0</v>
      </c>
      <c r="E30" s="2">
        <f t="shared" si="5"/>
        <v>0</v>
      </c>
      <c r="F30" s="9">
        <v>0</v>
      </c>
      <c r="G30" s="1">
        <v>0</v>
      </c>
      <c r="H30" s="9">
        <v>0</v>
      </c>
      <c r="I30" s="1">
        <v>0</v>
      </c>
      <c r="J30" s="9">
        <v>0</v>
      </c>
      <c r="K30" s="1">
        <v>0</v>
      </c>
      <c r="L30" s="9">
        <v>0</v>
      </c>
      <c r="M30" s="1">
        <v>0</v>
      </c>
      <c r="N30" s="9">
        <v>0</v>
      </c>
      <c r="O30" s="1">
        <v>0</v>
      </c>
      <c r="P30" s="9">
        <v>0</v>
      </c>
      <c r="Q30" s="1">
        <v>0</v>
      </c>
      <c r="R30" s="9">
        <v>0</v>
      </c>
      <c r="S30" s="1">
        <v>0</v>
      </c>
      <c r="T30" s="9">
        <v>0</v>
      </c>
      <c r="U30" s="1">
        <v>0</v>
      </c>
      <c r="V30" s="9">
        <v>0</v>
      </c>
      <c r="W30" s="1">
        <v>0</v>
      </c>
      <c r="X30" s="9">
        <v>0</v>
      </c>
      <c r="Y30" s="1">
        <v>0</v>
      </c>
      <c r="Z30" s="9">
        <v>0</v>
      </c>
      <c r="AA30" s="1">
        <v>0</v>
      </c>
      <c r="AB30" s="9">
        <v>0</v>
      </c>
      <c r="AC30" s="1">
        <v>0</v>
      </c>
    </row>
    <row r="31" spans="1:29">
      <c r="A31" s="1">
        <v>6310</v>
      </c>
      <c r="B31" s="1" t="s">
        <v>28</v>
      </c>
      <c r="C31" s="3">
        <f t="shared" si="4"/>
        <v>0</v>
      </c>
      <c r="D31" s="2">
        <f t="shared" si="4"/>
        <v>0</v>
      </c>
      <c r="E31" s="2">
        <f t="shared" si="5"/>
        <v>0</v>
      </c>
      <c r="F31" s="9">
        <v>0</v>
      </c>
      <c r="G31" s="1">
        <v>0</v>
      </c>
      <c r="H31" s="9">
        <v>0</v>
      </c>
      <c r="I31" s="1">
        <v>0</v>
      </c>
      <c r="J31" s="9">
        <v>0</v>
      </c>
      <c r="K31" s="1">
        <v>0</v>
      </c>
      <c r="L31" s="9">
        <v>0</v>
      </c>
      <c r="M31" s="1">
        <v>0</v>
      </c>
      <c r="N31" s="9">
        <v>0</v>
      </c>
      <c r="O31" s="1">
        <v>0</v>
      </c>
      <c r="P31" s="9">
        <v>0</v>
      </c>
      <c r="Q31" s="1">
        <v>0</v>
      </c>
      <c r="R31" s="9">
        <v>0</v>
      </c>
      <c r="S31" s="1">
        <v>0</v>
      </c>
      <c r="T31" s="9">
        <v>0</v>
      </c>
      <c r="U31" s="1">
        <v>0</v>
      </c>
      <c r="V31" s="9">
        <v>0</v>
      </c>
      <c r="W31" s="1">
        <v>0</v>
      </c>
      <c r="X31" s="9">
        <v>0</v>
      </c>
      <c r="Y31" s="1">
        <v>0</v>
      </c>
      <c r="Z31" s="9">
        <v>0</v>
      </c>
      <c r="AA31" s="1">
        <v>0</v>
      </c>
      <c r="AB31" s="9">
        <v>0</v>
      </c>
      <c r="AC31" s="1">
        <v>0</v>
      </c>
    </row>
    <row r="32" spans="1:29">
      <c r="A32" s="1">
        <v>6549</v>
      </c>
      <c r="B32" s="1" t="s">
        <v>29</v>
      </c>
      <c r="C32" s="3">
        <f t="shared" si="4"/>
        <v>0</v>
      </c>
      <c r="D32" s="2">
        <f t="shared" si="4"/>
        <v>0</v>
      </c>
      <c r="E32" s="2">
        <f t="shared" si="5"/>
        <v>0</v>
      </c>
      <c r="F32" s="9">
        <v>0</v>
      </c>
      <c r="G32" s="1">
        <v>0</v>
      </c>
      <c r="H32" s="9">
        <v>0</v>
      </c>
      <c r="I32" s="1">
        <v>0</v>
      </c>
      <c r="J32" s="9">
        <v>0</v>
      </c>
      <c r="K32" s="1">
        <v>0</v>
      </c>
      <c r="L32" s="9">
        <v>0</v>
      </c>
      <c r="M32" s="1">
        <v>0</v>
      </c>
      <c r="N32" s="9">
        <v>0</v>
      </c>
      <c r="O32" s="1">
        <v>0</v>
      </c>
      <c r="P32" s="9">
        <v>0</v>
      </c>
      <c r="Q32" s="1">
        <v>0</v>
      </c>
      <c r="R32" s="9">
        <v>0</v>
      </c>
      <c r="S32" s="1">
        <v>0</v>
      </c>
      <c r="T32" s="9">
        <v>0</v>
      </c>
      <c r="U32" s="1">
        <v>0</v>
      </c>
      <c r="V32" s="9">
        <v>0</v>
      </c>
      <c r="W32" s="1">
        <v>0</v>
      </c>
      <c r="X32" s="9">
        <v>0</v>
      </c>
      <c r="Y32" s="1">
        <v>0</v>
      </c>
      <c r="Z32" s="9">
        <v>0</v>
      </c>
      <c r="AA32" s="1">
        <v>0</v>
      </c>
      <c r="AB32" s="9">
        <v>0</v>
      </c>
      <c r="AC32" s="1">
        <v>0</v>
      </c>
    </row>
    <row r="33" spans="1:29">
      <c r="A33" s="1">
        <v>6551</v>
      </c>
      <c r="B33" s="1" t="s">
        <v>30</v>
      </c>
      <c r="C33" s="3">
        <f t="shared" si="4"/>
        <v>0</v>
      </c>
      <c r="D33" s="2">
        <f t="shared" si="4"/>
        <v>0</v>
      </c>
      <c r="E33" s="2">
        <f t="shared" si="5"/>
        <v>0</v>
      </c>
      <c r="F33" s="9">
        <v>0</v>
      </c>
      <c r="G33" s="1">
        <v>0</v>
      </c>
      <c r="H33" s="9">
        <v>0</v>
      </c>
      <c r="I33" s="1">
        <v>0</v>
      </c>
      <c r="J33" s="9">
        <v>0</v>
      </c>
      <c r="K33" s="1">
        <v>0</v>
      </c>
      <c r="L33" s="9">
        <v>0</v>
      </c>
      <c r="M33" s="1">
        <v>0</v>
      </c>
      <c r="N33" s="9">
        <v>0</v>
      </c>
      <c r="O33" s="1">
        <v>0</v>
      </c>
      <c r="P33" s="9">
        <v>0</v>
      </c>
      <c r="Q33" s="1">
        <v>0</v>
      </c>
      <c r="R33" s="9">
        <v>0</v>
      </c>
      <c r="S33" s="1">
        <v>0</v>
      </c>
      <c r="T33" s="9">
        <v>0</v>
      </c>
      <c r="U33" s="1">
        <v>0</v>
      </c>
      <c r="V33" s="9">
        <v>0</v>
      </c>
      <c r="W33" s="1">
        <v>0</v>
      </c>
      <c r="X33" s="9">
        <v>0</v>
      </c>
      <c r="Y33" s="1">
        <v>0</v>
      </c>
      <c r="Z33" s="9">
        <v>0</v>
      </c>
      <c r="AA33" s="1">
        <v>0</v>
      </c>
      <c r="AB33" s="9">
        <v>0</v>
      </c>
      <c r="AC33" s="1">
        <v>0</v>
      </c>
    </row>
    <row r="34" spans="1:29">
      <c r="A34" s="1">
        <v>6553</v>
      </c>
      <c r="B34" s="1" t="s">
        <v>31</v>
      </c>
      <c r="C34" s="3">
        <f t="shared" si="4"/>
        <v>0</v>
      </c>
      <c r="D34" s="2">
        <f t="shared" si="4"/>
        <v>0</v>
      </c>
      <c r="E34" s="2">
        <f t="shared" si="5"/>
        <v>0</v>
      </c>
      <c r="F34" s="9">
        <v>0</v>
      </c>
      <c r="G34" s="1">
        <v>0</v>
      </c>
      <c r="H34" s="9">
        <v>0</v>
      </c>
      <c r="I34" s="1">
        <v>0</v>
      </c>
      <c r="J34" s="9">
        <v>0</v>
      </c>
      <c r="K34" s="1">
        <v>0</v>
      </c>
      <c r="L34" s="9">
        <v>0</v>
      </c>
      <c r="M34" s="1">
        <v>0</v>
      </c>
      <c r="N34" s="9">
        <v>0</v>
      </c>
      <c r="O34" s="1">
        <v>0</v>
      </c>
      <c r="P34" s="9">
        <v>0</v>
      </c>
      <c r="Q34" s="1">
        <v>0</v>
      </c>
      <c r="R34" s="9">
        <v>0</v>
      </c>
      <c r="S34" s="1">
        <v>0</v>
      </c>
      <c r="T34" s="9">
        <v>0</v>
      </c>
      <c r="U34" s="1">
        <v>0</v>
      </c>
      <c r="V34" s="9">
        <v>0</v>
      </c>
      <c r="W34" s="1">
        <v>0</v>
      </c>
      <c r="X34" s="9">
        <v>0</v>
      </c>
      <c r="Y34" s="1">
        <v>0</v>
      </c>
      <c r="Z34" s="9">
        <v>0</v>
      </c>
      <c r="AA34" s="1">
        <v>0</v>
      </c>
      <c r="AB34" s="9">
        <v>0</v>
      </c>
      <c r="AC34" s="1">
        <v>0</v>
      </c>
    </row>
    <row r="35" spans="1:29">
      <c r="A35" s="1">
        <v>6600</v>
      </c>
      <c r="B35" s="1" t="s">
        <v>32</v>
      </c>
      <c r="C35" s="3">
        <f t="shared" si="4"/>
        <v>0</v>
      </c>
      <c r="D35" s="2">
        <f t="shared" si="4"/>
        <v>0</v>
      </c>
      <c r="E35" s="2">
        <f t="shared" si="5"/>
        <v>0</v>
      </c>
      <c r="F35" s="9">
        <f>F34*2</f>
        <v>0</v>
      </c>
      <c r="G35" s="1">
        <v>0</v>
      </c>
      <c r="H35" s="9">
        <v>0</v>
      </c>
      <c r="I35" s="1">
        <v>0</v>
      </c>
      <c r="J35" s="9">
        <v>0</v>
      </c>
      <c r="K35" s="1">
        <v>0</v>
      </c>
      <c r="L35" s="9">
        <v>0</v>
      </c>
      <c r="M35" s="1">
        <v>0</v>
      </c>
      <c r="N35" s="9">
        <v>0</v>
      </c>
      <c r="O35" s="1">
        <v>0</v>
      </c>
      <c r="P35" s="9">
        <v>0</v>
      </c>
      <c r="Q35" s="1">
        <v>0</v>
      </c>
      <c r="R35" s="9">
        <v>0</v>
      </c>
      <c r="S35" s="1">
        <v>0</v>
      </c>
      <c r="T35" s="9">
        <v>0</v>
      </c>
      <c r="U35" s="1">
        <v>0</v>
      </c>
      <c r="V35" s="9">
        <v>0</v>
      </c>
      <c r="W35" s="1">
        <v>0</v>
      </c>
      <c r="X35" s="9">
        <v>0</v>
      </c>
      <c r="Y35" s="1">
        <v>0</v>
      </c>
      <c r="Z35" s="9">
        <v>0</v>
      </c>
      <c r="AA35" s="1">
        <v>0</v>
      </c>
      <c r="AB35" s="9">
        <v>0</v>
      </c>
      <c r="AC35" s="1">
        <v>0</v>
      </c>
    </row>
    <row r="36" spans="1:29">
      <c r="A36" s="1">
        <v>6620</v>
      </c>
      <c r="B36" s="1" t="s">
        <v>33</v>
      </c>
      <c r="C36" s="3">
        <f t="shared" si="4"/>
        <v>0</v>
      </c>
      <c r="D36" s="2">
        <f t="shared" si="4"/>
        <v>0</v>
      </c>
      <c r="E36" s="2">
        <f t="shared" si="5"/>
        <v>0</v>
      </c>
      <c r="F36" s="9">
        <f>F35*6</f>
        <v>0</v>
      </c>
      <c r="G36" s="1">
        <v>0</v>
      </c>
      <c r="H36" s="9">
        <v>0</v>
      </c>
      <c r="I36" s="1">
        <v>0</v>
      </c>
      <c r="J36" s="9">
        <v>0</v>
      </c>
      <c r="K36" s="1">
        <v>0</v>
      </c>
      <c r="L36" s="9">
        <v>0</v>
      </c>
      <c r="M36" s="1">
        <v>0</v>
      </c>
      <c r="N36" s="9">
        <v>0</v>
      </c>
      <c r="O36" s="1">
        <v>0</v>
      </c>
      <c r="P36" s="9">
        <v>0</v>
      </c>
      <c r="Q36" s="1">
        <v>0</v>
      </c>
      <c r="R36" s="9">
        <v>0</v>
      </c>
      <c r="S36" s="1">
        <v>0</v>
      </c>
      <c r="T36" s="9">
        <v>0</v>
      </c>
      <c r="U36" s="1">
        <v>0</v>
      </c>
      <c r="V36" s="9">
        <v>0</v>
      </c>
      <c r="W36" s="1">
        <v>0</v>
      </c>
      <c r="X36" s="9">
        <v>0</v>
      </c>
      <c r="Y36" s="1">
        <v>0</v>
      </c>
      <c r="Z36" s="9">
        <v>0</v>
      </c>
      <c r="AA36" s="1">
        <v>0</v>
      </c>
      <c r="AB36" s="9">
        <v>0</v>
      </c>
      <c r="AC36" s="1">
        <v>0</v>
      </c>
    </row>
    <row r="37" spans="1:29">
      <c r="A37" s="1">
        <v>6652</v>
      </c>
      <c r="B37" s="1" t="s">
        <v>34</v>
      </c>
      <c r="C37" s="3">
        <f t="shared" si="4"/>
        <v>0</v>
      </c>
      <c r="D37" s="2">
        <f t="shared" si="4"/>
        <v>0</v>
      </c>
      <c r="E37" s="2">
        <f t="shared" si="5"/>
        <v>0</v>
      </c>
      <c r="F37" s="9">
        <v>0</v>
      </c>
      <c r="G37" s="1">
        <v>0</v>
      </c>
      <c r="H37" s="9">
        <v>0</v>
      </c>
      <c r="I37" s="1">
        <v>0</v>
      </c>
      <c r="J37" s="9">
        <v>0</v>
      </c>
      <c r="K37" s="1">
        <v>0</v>
      </c>
      <c r="L37" s="9">
        <v>0</v>
      </c>
      <c r="M37" s="1">
        <v>0</v>
      </c>
      <c r="N37" s="9">
        <v>0</v>
      </c>
      <c r="O37" s="1">
        <v>0</v>
      </c>
      <c r="P37" s="9">
        <v>0</v>
      </c>
      <c r="Q37" s="1">
        <v>0</v>
      </c>
      <c r="R37" s="9">
        <v>0</v>
      </c>
      <c r="S37" s="1">
        <v>0</v>
      </c>
      <c r="T37" s="9">
        <v>0</v>
      </c>
      <c r="U37" s="1">
        <v>0</v>
      </c>
      <c r="V37" s="9">
        <v>0</v>
      </c>
      <c r="W37" s="1">
        <v>0</v>
      </c>
      <c r="X37" s="9">
        <v>0</v>
      </c>
      <c r="Y37" s="1">
        <v>0</v>
      </c>
      <c r="Z37" s="9">
        <v>0</v>
      </c>
      <c r="AA37" s="1">
        <v>0</v>
      </c>
      <c r="AB37" s="9">
        <v>0</v>
      </c>
      <c r="AC37" s="1">
        <v>0</v>
      </c>
    </row>
    <row r="38" spans="1:29">
      <c r="A38" s="1">
        <v>6700</v>
      </c>
      <c r="B38" s="1" t="s">
        <v>35</v>
      </c>
      <c r="C38" s="3">
        <f t="shared" si="4"/>
        <v>0</v>
      </c>
      <c r="D38" s="2">
        <f t="shared" si="4"/>
        <v>0</v>
      </c>
      <c r="E38" s="2">
        <f t="shared" si="5"/>
        <v>0</v>
      </c>
      <c r="F38" s="9">
        <v>0</v>
      </c>
      <c r="G38" s="1">
        <v>0</v>
      </c>
      <c r="H38" s="9">
        <v>0</v>
      </c>
      <c r="I38" s="1">
        <v>0</v>
      </c>
      <c r="J38" s="9">
        <v>0</v>
      </c>
      <c r="K38" s="1">
        <v>0</v>
      </c>
      <c r="L38" s="9">
        <v>0</v>
      </c>
      <c r="M38" s="1">
        <v>0</v>
      </c>
      <c r="N38" s="9">
        <v>0</v>
      </c>
      <c r="O38" s="1">
        <v>0</v>
      </c>
      <c r="P38" s="9">
        <v>0</v>
      </c>
      <c r="Q38" s="1">
        <v>0</v>
      </c>
      <c r="R38" s="9">
        <v>0</v>
      </c>
      <c r="S38" s="1">
        <v>0</v>
      </c>
      <c r="T38" s="9">
        <v>0</v>
      </c>
      <c r="U38" s="1">
        <v>0</v>
      </c>
      <c r="V38" s="9">
        <v>0</v>
      </c>
      <c r="W38" s="1">
        <v>0</v>
      </c>
      <c r="X38" s="9">
        <v>0</v>
      </c>
      <c r="Y38" s="1">
        <v>0</v>
      </c>
      <c r="Z38" s="9">
        <v>0</v>
      </c>
      <c r="AA38" s="1">
        <v>0</v>
      </c>
      <c r="AB38" s="9">
        <v>0</v>
      </c>
      <c r="AC38" s="1">
        <v>0</v>
      </c>
    </row>
    <row r="39" spans="1:29">
      <c r="A39" s="1">
        <v>6710</v>
      </c>
      <c r="B39" s="1" t="s">
        <v>36</v>
      </c>
      <c r="C39" s="3">
        <f t="shared" si="4"/>
        <v>0</v>
      </c>
      <c r="D39" s="2">
        <f t="shared" si="4"/>
        <v>0</v>
      </c>
      <c r="E39" s="2">
        <f t="shared" si="5"/>
        <v>0</v>
      </c>
      <c r="F39" s="9">
        <v>0</v>
      </c>
      <c r="G39" s="1">
        <v>0</v>
      </c>
      <c r="H39" s="9">
        <v>0</v>
      </c>
      <c r="I39" s="1">
        <v>0</v>
      </c>
      <c r="J39" s="9">
        <v>0</v>
      </c>
      <c r="K39" s="1">
        <v>0</v>
      </c>
      <c r="L39" s="9">
        <v>0</v>
      </c>
      <c r="M39" s="1">
        <v>0</v>
      </c>
      <c r="N39" s="9">
        <v>0</v>
      </c>
      <c r="O39" s="1">
        <v>0</v>
      </c>
      <c r="P39" s="9">
        <v>0</v>
      </c>
      <c r="Q39" s="1">
        <v>0</v>
      </c>
      <c r="R39" s="9">
        <v>0</v>
      </c>
      <c r="S39" s="1">
        <v>0</v>
      </c>
      <c r="T39" s="9">
        <v>0</v>
      </c>
      <c r="U39" s="1">
        <v>0</v>
      </c>
      <c r="V39" s="9">
        <v>0</v>
      </c>
      <c r="W39" s="1">
        <v>0</v>
      </c>
      <c r="X39" s="9">
        <v>0</v>
      </c>
      <c r="Y39" s="1">
        <v>0</v>
      </c>
      <c r="Z39" s="9">
        <v>0</v>
      </c>
      <c r="AA39" s="1">
        <v>0</v>
      </c>
      <c r="AB39" s="9">
        <v>0</v>
      </c>
      <c r="AC39" s="1">
        <v>0</v>
      </c>
    </row>
    <row r="40" spans="1:29">
      <c r="A40" s="1">
        <v>6800</v>
      </c>
      <c r="B40" s="1" t="s">
        <v>37</v>
      </c>
      <c r="C40" s="3">
        <f t="shared" si="4"/>
        <v>0</v>
      </c>
      <c r="D40" s="2">
        <f t="shared" si="4"/>
        <v>0</v>
      </c>
      <c r="E40" s="2">
        <f t="shared" si="5"/>
        <v>0</v>
      </c>
      <c r="F40" s="9">
        <v>0</v>
      </c>
      <c r="G40" s="1">
        <v>0</v>
      </c>
      <c r="H40" s="9">
        <v>0</v>
      </c>
      <c r="I40" s="1">
        <v>0</v>
      </c>
      <c r="J40" s="9">
        <v>0</v>
      </c>
      <c r="K40" s="1">
        <v>0</v>
      </c>
      <c r="L40" s="9">
        <v>0</v>
      </c>
      <c r="M40" s="1">
        <v>0</v>
      </c>
      <c r="N40" s="9">
        <v>0</v>
      </c>
      <c r="O40" s="1">
        <v>0</v>
      </c>
      <c r="P40" s="9">
        <v>0</v>
      </c>
      <c r="Q40" s="1">
        <v>0</v>
      </c>
      <c r="R40" s="9">
        <v>0</v>
      </c>
      <c r="S40" s="1">
        <v>0</v>
      </c>
      <c r="T40" s="9">
        <v>0</v>
      </c>
      <c r="U40" s="1">
        <v>0</v>
      </c>
      <c r="V40" s="9">
        <v>0</v>
      </c>
      <c r="W40" s="1">
        <v>0</v>
      </c>
      <c r="X40" s="9">
        <v>0</v>
      </c>
      <c r="Y40" s="1">
        <v>0</v>
      </c>
      <c r="Z40" s="9">
        <v>0</v>
      </c>
      <c r="AA40" s="1">
        <v>0</v>
      </c>
      <c r="AB40" s="9">
        <v>0</v>
      </c>
      <c r="AC40" s="1">
        <v>0</v>
      </c>
    </row>
    <row r="41" spans="1:29">
      <c r="A41" s="1">
        <v>6801</v>
      </c>
      <c r="B41" s="1" t="s">
        <v>38</v>
      </c>
      <c r="C41" s="3">
        <f t="shared" si="4"/>
        <v>0</v>
      </c>
      <c r="D41" s="2">
        <f t="shared" si="4"/>
        <v>0</v>
      </c>
      <c r="E41" s="2">
        <f t="shared" si="5"/>
        <v>0</v>
      </c>
      <c r="F41" s="9">
        <v>0</v>
      </c>
      <c r="G41" s="1">
        <v>0</v>
      </c>
      <c r="H41" s="9">
        <v>0</v>
      </c>
      <c r="I41" s="1">
        <v>0</v>
      </c>
      <c r="J41" s="9">
        <v>0</v>
      </c>
      <c r="K41" s="1">
        <v>0</v>
      </c>
      <c r="L41" s="9">
        <v>0</v>
      </c>
      <c r="M41" s="1">
        <v>0</v>
      </c>
      <c r="N41" s="9">
        <v>0</v>
      </c>
      <c r="O41" s="1">
        <v>0</v>
      </c>
      <c r="P41" s="9">
        <v>0</v>
      </c>
      <c r="Q41" s="1">
        <v>0</v>
      </c>
      <c r="R41" s="9">
        <v>0</v>
      </c>
      <c r="S41" s="1">
        <v>0</v>
      </c>
      <c r="T41" s="9">
        <v>0</v>
      </c>
      <c r="U41" s="1">
        <v>0</v>
      </c>
      <c r="V41" s="9">
        <v>0</v>
      </c>
      <c r="W41" s="1">
        <v>0</v>
      </c>
      <c r="X41" s="9">
        <v>0</v>
      </c>
      <c r="Y41" s="1">
        <v>0</v>
      </c>
      <c r="Z41" s="9">
        <v>0</v>
      </c>
      <c r="AA41" s="1">
        <v>0</v>
      </c>
      <c r="AB41" s="9">
        <v>0</v>
      </c>
      <c r="AC41" s="1">
        <v>0</v>
      </c>
    </row>
    <row r="42" spans="1:29">
      <c r="A42" s="1">
        <v>6860</v>
      </c>
      <c r="B42" s="1" t="s">
        <v>39</v>
      </c>
      <c r="C42" s="3">
        <f t="shared" si="4"/>
        <v>0</v>
      </c>
      <c r="D42" s="2">
        <f t="shared" si="4"/>
        <v>0</v>
      </c>
      <c r="E42" s="2">
        <f t="shared" si="5"/>
        <v>0</v>
      </c>
      <c r="F42" s="9">
        <v>0</v>
      </c>
      <c r="G42" s="1">
        <v>0</v>
      </c>
      <c r="H42" s="9">
        <v>0</v>
      </c>
      <c r="I42" s="1">
        <v>0</v>
      </c>
      <c r="J42" s="9">
        <v>0</v>
      </c>
      <c r="K42" s="1">
        <v>0</v>
      </c>
      <c r="L42" s="9">
        <v>0</v>
      </c>
      <c r="M42" s="1">
        <v>0</v>
      </c>
      <c r="N42" s="9">
        <v>0</v>
      </c>
      <c r="O42" s="1">
        <v>0</v>
      </c>
      <c r="P42" s="9">
        <v>0</v>
      </c>
      <c r="Q42" s="1">
        <v>0</v>
      </c>
      <c r="R42" s="9">
        <v>0</v>
      </c>
      <c r="S42" s="1">
        <v>0</v>
      </c>
      <c r="T42" s="9">
        <v>0</v>
      </c>
      <c r="U42" s="1">
        <v>0</v>
      </c>
      <c r="V42" s="9">
        <v>0</v>
      </c>
      <c r="W42" s="1">
        <v>0</v>
      </c>
      <c r="X42" s="9">
        <v>0</v>
      </c>
      <c r="Y42" s="1">
        <v>0</v>
      </c>
      <c r="Z42" s="9">
        <v>0</v>
      </c>
      <c r="AA42" s="1">
        <v>0</v>
      </c>
      <c r="AB42" s="9">
        <v>0</v>
      </c>
      <c r="AC42" s="1">
        <v>0</v>
      </c>
    </row>
    <row r="43" spans="1:29">
      <c r="A43" s="1">
        <v>6861</v>
      </c>
      <c r="B43" s="1" t="s">
        <v>40</v>
      </c>
      <c r="C43" s="3">
        <f t="shared" si="4"/>
        <v>5000</v>
      </c>
      <c r="D43" s="2">
        <f t="shared" si="4"/>
        <v>0</v>
      </c>
      <c r="E43" s="2">
        <f t="shared" si="5"/>
        <v>5000</v>
      </c>
      <c r="F43" s="9">
        <v>0</v>
      </c>
      <c r="G43" s="1">
        <v>0</v>
      </c>
      <c r="H43" s="9">
        <v>2500</v>
      </c>
      <c r="I43" s="1">
        <v>0</v>
      </c>
      <c r="J43" s="9">
        <v>0</v>
      </c>
      <c r="K43" s="1">
        <v>0</v>
      </c>
      <c r="L43" s="9">
        <v>0</v>
      </c>
      <c r="M43" s="1">
        <v>0</v>
      </c>
      <c r="N43" s="9">
        <v>0</v>
      </c>
      <c r="O43" s="1">
        <v>0</v>
      </c>
      <c r="P43" s="9">
        <v>0</v>
      </c>
      <c r="Q43" s="1">
        <v>0</v>
      </c>
      <c r="R43" s="9">
        <v>0</v>
      </c>
      <c r="S43" s="1">
        <v>0</v>
      </c>
      <c r="T43" s="9">
        <v>0</v>
      </c>
      <c r="U43" s="1">
        <v>0</v>
      </c>
      <c r="V43" s="9">
        <v>0</v>
      </c>
      <c r="W43" s="1">
        <v>0</v>
      </c>
      <c r="X43" s="9">
        <v>2500</v>
      </c>
      <c r="Y43" s="1">
        <v>0</v>
      </c>
      <c r="Z43" s="9">
        <v>0</v>
      </c>
      <c r="AA43" s="1">
        <v>0</v>
      </c>
      <c r="AB43" s="9">
        <v>0</v>
      </c>
      <c r="AC43" s="1">
        <v>0</v>
      </c>
    </row>
    <row r="44" spans="1:29">
      <c r="A44" s="1">
        <v>6862</v>
      </c>
      <c r="B44" s="1" t="s">
        <v>41</v>
      </c>
      <c r="C44" s="3">
        <f t="shared" si="4"/>
        <v>24000</v>
      </c>
      <c r="D44" s="2">
        <f t="shared" si="4"/>
        <v>0</v>
      </c>
      <c r="E44" s="2">
        <f t="shared" si="5"/>
        <v>24000</v>
      </c>
      <c r="F44" s="9">
        <v>2000</v>
      </c>
      <c r="G44" s="1">
        <v>0</v>
      </c>
      <c r="H44" s="9">
        <v>2000</v>
      </c>
      <c r="I44" s="1">
        <v>0</v>
      </c>
      <c r="J44" s="9">
        <v>2000</v>
      </c>
      <c r="K44" s="1">
        <v>0</v>
      </c>
      <c r="L44" s="9">
        <v>2000</v>
      </c>
      <c r="M44" s="1">
        <v>0</v>
      </c>
      <c r="N44" s="9">
        <v>2000</v>
      </c>
      <c r="O44" s="1">
        <v>0</v>
      </c>
      <c r="P44" s="9">
        <v>2000</v>
      </c>
      <c r="Q44" s="1">
        <v>0</v>
      </c>
      <c r="R44" s="9">
        <v>2000</v>
      </c>
      <c r="S44" s="1">
        <v>0</v>
      </c>
      <c r="T44" s="9">
        <v>2000</v>
      </c>
      <c r="U44" s="1">
        <v>0</v>
      </c>
      <c r="V44" s="9">
        <v>2000</v>
      </c>
      <c r="W44" s="1">
        <v>0</v>
      </c>
      <c r="X44" s="9">
        <v>2000</v>
      </c>
      <c r="Y44" s="1">
        <v>0</v>
      </c>
      <c r="Z44" s="9">
        <v>2000</v>
      </c>
      <c r="AA44" s="1">
        <v>0</v>
      </c>
      <c r="AB44" s="9">
        <v>2000</v>
      </c>
      <c r="AC44" s="1">
        <v>0</v>
      </c>
    </row>
    <row r="45" spans="1:29">
      <c r="A45" s="1">
        <v>6901</v>
      </c>
      <c r="B45" s="1" t="s">
        <v>42</v>
      </c>
      <c r="C45" s="3">
        <f t="shared" si="4"/>
        <v>0</v>
      </c>
      <c r="D45" s="2">
        <f t="shared" si="4"/>
        <v>0</v>
      </c>
      <c r="E45" s="2">
        <f t="shared" si="5"/>
        <v>0</v>
      </c>
      <c r="F45" s="9">
        <v>0</v>
      </c>
      <c r="G45" s="1">
        <v>0</v>
      </c>
      <c r="H45" s="9">
        <v>0</v>
      </c>
      <c r="I45" s="1">
        <v>0</v>
      </c>
      <c r="J45" s="9">
        <v>0</v>
      </c>
      <c r="K45" s="1">
        <v>0</v>
      </c>
      <c r="L45" s="9">
        <v>0</v>
      </c>
      <c r="M45" s="1">
        <v>0</v>
      </c>
      <c r="N45" s="9">
        <v>0</v>
      </c>
      <c r="O45" s="1">
        <v>0</v>
      </c>
      <c r="P45" s="9">
        <v>0</v>
      </c>
      <c r="Q45" s="1">
        <v>0</v>
      </c>
      <c r="R45" s="9">
        <v>0</v>
      </c>
      <c r="S45" s="1">
        <v>0</v>
      </c>
      <c r="T45" s="9">
        <v>0</v>
      </c>
      <c r="U45" s="1">
        <v>0</v>
      </c>
      <c r="V45" s="9">
        <v>0</v>
      </c>
      <c r="W45" s="1">
        <v>0</v>
      </c>
      <c r="X45" s="9">
        <v>0</v>
      </c>
      <c r="Y45" s="1">
        <v>0</v>
      </c>
      <c r="Z45" s="9">
        <v>0</v>
      </c>
      <c r="AA45" s="1">
        <v>0</v>
      </c>
      <c r="AB45" s="9">
        <v>0</v>
      </c>
      <c r="AC45" s="1">
        <v>0</v>
      </c>
    </row>
    <row r="46" spans="1:29">
      <c r="A46" s="1">
        <v>6902</v>
      </c>
      <c r="B46" s="1" t="s">
        <v>43</v>
      </c>
      <c r="C46" s="3">
        <f t="shared" si="4"/>
        <v>2000</v>
      </c>
      <c r="D46" s="2">
        <f t="shared" si="4"/>
        <v>0</v>
      </c>
      <c r="E46" s="2">
        <f t="shared" si="5"/>
        <v>2000</v>
      </c>
      <c r="F46" s="9">
        <v>1000</v>
      </c>
      <c r="G46" s="1">
        <v>0</v>
      </c>
      <c r="H46" s="9">
        <v>0</v>
      </c>
      <c r="I46" s="1">
        <v>0</v>
      </c>
      <c r="J46" s="9">
        <v>0</v>
      </c>
      <c r="K46" s="1">
        <v>0</v>
      </c>
      <c r="L46" s="9">
        <v>0</v>
      </c>
      <c r="M46" s="1">
        <v>0</v>
      </c>
      <c r="N46" s="9">
        <v>0</v>
      </c>
      <c r="O46" s="1">
        <v>0</v>
      </c>
      <c r="P46" s="9">
        <v>0</v>
      </c>
      <c r="Q46" s="1">
        <v>0</v>
      </c>
      <c r="R46" s="9">
        <v>0</v>
      </c>
      <c r="S46" s="1">
        <v>0</v>
      </c>
      <c r="T46" s="9">
        <v>1000</v>
      </c>
      <c r="U46" s="1">
        <v>0</v>
      </c>
      <c r="V46" s="9">
        <v>0</v>
      </c>
      <c r="W46" s="1">
        <v>0</v>
      </c>
      <c r="X46" s="9">
        <v>0</v>
      </c>
      <c r="Y46" s="1">
        <v>0</v>
      </c>
      <c r="Z46" s="9">
        <v>0</v>
      </c>
      <c r="AA46" s="1">
        <v>0</v>
      </c>
      <c r="AB46" s="9">
        <v>0</v>
      </c>
      <c r="AC46" s="1">
        <v>0</v>
      </c>
    </row>
    <row r="47" spans="1:29">
      <c r="A47" s="1">
        <v>7320</v>
      </c>
      <c r="B47" s="1" t="s">
        <v>44</v>
      </c>
      <c r="C47" s="3">
        <f t="shared" si="4"/>
        <v>0</v>
      </c>
      <c r="D47" s="2">
        <f t="shared" si="4"/>
        <v>0</v>
      </c>
      <c r="E47" s="2">
        <f t="shared" si="5"/>
        <v>0</v>
      </c>
      <c r="F47" s="9">
        <v>0</v>
      </c>
      <c r="G47" s="1">
        <v>0</v>
      </c>
      <c r="H47" s="9">
        <v>0</v>
      </c>
      <c r="I47" s="1">
        <v>0</v>
      </c>
      <c r="J47" s="9">
        <v>0</v>
      </c>
      <c r="K47" s="1">
        <v>0</v>
      </c>
      <c r="L47" s="9">
        <v>0</v>
      </c>
      <c r="M47" s="1">
        <v>0</v>
      </c>
      <c r="N47" s="9">
        <v>0</v>
      </c>
      <c r="O47" s="1">
        <v>0</v>
      </c>
      <c r="P47" s="9">
        <v>0</v>
      </c>
      <c r="Q47" s="1">
        <v>0</v>
      </c>
      <c r="R47" s="9">
        <v>0</v>
      </c>
      <c r="S47" s="1">
        <v>0</v>
      </c>
      <c r="T47" s="9">
        <v>0</v>
      </c>
      <c r="U47" s="1">
        <v>0</v>
      </c>
      <c r="V47" s="9">
        <v>0</v>
      </c>
      <c r="W47" s="1">
        <v>0</v>
      </c>
      <c r="X47" s="9">
        <v>0</v>
      </c>
      <c r="Y47" s="1">
        <v>0</v>
      </c>
      <c r="Z47" s="9">
        <v>0</v>
      </c>
      <c r="AA47" s="1">
        <v>0</v>
      </c>
      <c r="AB47" s="9">
        <v>0</v>
      </c>
      <c r="AC47" s="1">
        <v>0</v>
      </c>
    </row>
    <row r="48" spans="1:29">
      <c r="A48" s="1">
        <v>7420</v>
      </c>
      <c r="B48" s="1" t="s">
        <v>45</v>
      </c>
      <c r="C48" s="3">
        <f t="shared" si="4"/>
        <v>0</v>
      </c>
      <c r="D48" s="2">
        <f t="shared" si="4"/>
        <v>0</v>
      </c>
      <c r="E48" s="2">
        <f t="shared" si="5"/>
        <v>0</v>
      </c>
      <c r="F48" s="9">
        <v>0</v>
      </c>
      <c r="G48" s="1">
        <v>0</v>
      </c>
      <c r="H48" s="9">
        <v>0</v>
      </c>
      <c r="I48" s="1">
        <v>0</v>
      </c>
      <c r="J48" s="9">
        <v>0</v>
      </c>
      <c r="K48" s="1">
        <v>0</v>
      </c>
      <c r="L48" s="9">
        <v>0</v>
      </c>
      <c r="M48" s="1">
        <v>0</v>
      </c>
      <c r="N48" s="9">
        <v>0</v>
      </c>
      <c r="O48" s="1">
        <v>0</v>
      </c>
      <c r="P48" s="9">
        <v>0</v>
      </c>
      <c r="Q48" s="1">
        <v>0</v>
      </c>
      <c r="R48" s="9">
        <v>0</v>
      </c>
      <c r="S48" s="1">
        <v>0</v>
      </c>
      <c r="T48" s="9">
        <v>0</v>
      </c>
      <c r="U48" s="1">
        <v>0</v>
      </c>
      <c r="V48" s="9">
        <v>0</v>
      </c>
      <c r="W48" s="1">
        <v>0</v>
      </c>
      <c r="X48" s="9">
        <v>0</v>
      </c>
      <c r="Y48" s="1">
        <v>0</v>
      </c>
      <c r="Z48" s="9">
        <v>0</v>
      </c>
      <c r="AA48" s="1">
        <v>0</v>
      </c>
      <c r="AB48" s="9">
        <v>0</v>
      </c>
      <c r="AC48" s="1">
        <v>0</v>
      </c>
    </row>
    <row r="49" spans="1:29">
      <c r="A49" s="1">
        <v>7500</v>
      </c>
      <c r="B49" s="1" t="s">
        <v>46</v>
      </c>
      <c r="C49" s="3">
        <f t="shared" si="4"/>
        <v>0</v>
      </c>
      <c r="D49" s="2">
        <f t="shared" si="4"/>
        <v>0</v>
      </c>
      <c r="E49" s="2">
        <f t="shared" si="5"/>
        <v>0</v>
      </c>
      <c r="F49" s="9">
        <v>0</v>
      </c>
      <c r="G49" s="1">
        <v>0</v>
      </c>
      <c r="H49" s="9">
        <v>0</v>
      </c>
      <c r="I49" s="1">
        <v>0</v>
      </c>
      <c r="J49" s="9">
        <v>0</v>
      </c>
      <c r="K49" s="1">
        <v>0</v>
      </c>
      <c r="L49" s="9">
        <v>0</v>
      </c>
      <c r="M49" s="1">
        <v>0</v>
      </c>
      <c r="N49" s="9">
        <v>0</v>
      </c>
      <c r="O49" s="1">
        <v>0</v>
      </c>
      <c r="P49" s="9">
        <v>0</v>
      </c>
      <c r="Q49" s="1">
        <v>0</v>
      </c>
      <c r="R49" s="9">
        <v>0</v>
      </c>
      <c r="S49" s="1">
        <v>0</v>
      </c>
      <c r="T49" s="9">
        <v>0</v>
      </c>
      <c r="U49" s="1">
        <v>0</v>
      </c>
      <c r="V49" s="9">
        <v>0</v>
      </c>
      <c r="W49" s="1">
        <v>0</v>
      </c>
      <c r="X49" s="9">
        <v>0</v>
      </c>
      <c r="Y49" s="1">
        <v>0</v>
      </c>
      <c r="Z49" s="9">
        <v>0</v>
      </c>
      <c r="AA49" s="1">
        <v>0</v>
      </c>
      <c r="AB49" s="9">
        <v>0</v>
      </c>
      <c r="AC49" s="1">
        <v>0</v>
      </c>
    </row>
    <row r="50" spans="1:29">
      <c r="A50" s="1">
        <v>7720</v>
      </c>
      <c r="B50" s="1" t="s">
        <v>47</v>
      </c>
      <c r="C50" s="3">
        <f t="shared" si="4"/>
        <v>0</v>
      </c>
      <c r="D50" s="2">
        <f t="shared" si="4"/>
        <v>0</v>
      </c>
      <c r="E50" s="2">
        <f t="shared" si="5"/>
        <v>0</v>
      </c>
      <c r="F50" s="9">
        <v>0</v>
      </c>
      <c r="G50" s="1">
        <v>0</v>
      </c>
      <c r="H50" s="9">
        <v>0</v>
      </c>
      <c r="I50" s="1">
        <v>0</v>
      </c>
      <c r="J50" s="9">
        <v>0</v>
      </c>
      <c r="K50" s="1">
        <v>0</v>
      </c>
      <c r="L50" s="9">
        <v>0</v>
      </c>
      <c r="M50" s="1">
        <v>0</v>
      </c>
      <c r="N50" s="9">
        <v>0</v>
      </c>
      <c r="O50" s="1">
        <v>0</v>
      </c>
      <c r="P50" s="9">
        <v>0</v>
      </c>
      <c r="Q50" s="1">
        <v>0</v>
      </c>
      <c r="R50" s="9">
        <v>0</v>
      </c>
      <c r="S50" s="1">
        <v>0</v>
      </c>
      <c r="T50" s="9">
        <v>0</v>
      </c>
      <c r="U50" s="1">
        <v>0</v>
      </c>
      <c r="V50" s="9">
        <v>0</v>
      </c>
      <c r="W50" s="1">
        <v>0</v>
      </c>
      <c r="X50" s="9">
        <v>0</v>
      </c>
      <c r="Y50" s="1">
        <v>0</v>
      </c>
      <c r="Z50" s="9">
        <v>0</v>
      </c>
      <c r="AA50" s="1">
        <v>0</v>
      </c>
      <c r="AB50" s="9">
        <v>0</v>
      </c>
      <c r="AC50" s="1">
        <v>0</v>
      </c>
    </row>
    <row r="51" spans="1:29">
      <c r="A51" s="1">
        <v>7770</v>
      </c>
      <c r="B51" s="1" t="s">
        <v>48</v>
      </c>
      <c r="C51" s="3">
        <f t="shared" si="4"/>
        <v>0</v>
      </c>
      <c r="D51" s="2">
        <f t="shared" si="4"/>
        <v>0</v>
      </c>
      <c r="E51" s="2">
        <f t="shared" si="5"/>
        <v>0</v>
      </c>
      <c r="F51" s="9">
        <v>0</v>
      </c>
      <c r="G51" s="1">
        <v>0</v>
      </c>
      <c r="H51" s="9">
        <v>0</v>
      </c>
      <c r="I51" s="1">
        <v>0</v>
      </c>
      <c r="J51" s="9">
        <v>0</v>
      </c>
      <c r="K51" s="1">
        <v>0</v>
      </c>
      <c r="L51" s="9">
        <v>0</v>
      </c>
      <c r="M51" s="1">
        <v>0</v>
      </c>
      <c r="N51" s="9">
        <v>0</v>
      </c>
      <c r="O51" s="1">
        <v>0</v>
      </c>
      <c r="P51" s="9">
        <v>0</v>
      </c>
      <c r="Q51" s="1">
        <v>0</v>
      </c>
      <c r="R51" s="9">
        <v>0</v>
      </c>
      <c r="S51" s="1">
        <v>0</v>
      </c>
      <c r="T51" s="9">
        <v>0</v>
      </c>
      <c r="U51" s="1">
        <v>0</v>
      </c>
      <c r="V51" s="9">
        <v>0</v>
      </c>
      <c r="W51" s="1">
        <v>0</v>
      </c>
      <c r="X51" s="9">
        <v>0</v>
      </c>
      <c r="Y51" s="1">
        <v>0</v>
      </c>
      <c r="Z51" s="9">
        <v>0</v>
      </c>
      <c r="AA51" s="1">
        <v>0</v>
      </c>
      <c r="AB51" s="9">
        <v>0</v>
      </c>
      <c r="AC51" s="1">
        <v>0</v>
      </c>
    </row>
    <row r="52" spans="1:29">
      <c r="A52" s="1">
        <v>7771</v>
      </c>
      <c r="B52" s="1" t="s">
        <v>49</v>
      </c>
      <c r="C52" s="3">
        <f t="shared" si="4"/>
        <v>0</v>
      </c>
      <c r="D52" s="2">
        <f t="shared" si="4"/>
        <v>0</v>
      </c>
      <c r="E52" s="2">
        <f t="shared" si="5"/>
        <v>0</v>
      </c>
      <c r="F52" s="9">
        <v>0</v>
      </c>
      <c r="G52" s="1">
        <v>0</v>
      </c>
      <c r="H52" s="9">
        <v>0</v>
      </c>
      <c r="I52" s="1">
        <v>0</v>
      </c>
      <c r="J52" s="9">
        <v>0</v>
      </c>
      <c r="K52" s="1">
        <v>0</v>
      </c>
      <c r="L52" s="9">
        <v>0</v>
      </c>
      <c r="M52" s="1">
        <v>0</v>
      </c>
      <c r="N52" s="9">
        <v>0</v>
      </c>
      <c r="O52" s="1">
        <v>0</v>
      </c>
      <c r="P52" s="9">
        <v>0</v>
      </c>
      <c r="Q52" s="1">
        <v>0</v>
      </c>
      <c r="R52" s="9">
        <v>0</v>
      </c>
      <c r="S52" s="1">
        <v>0</v>
      </c>
      <c r="T52" s="9">
        <v>0</v>
      </c>
      <c r="U52" s="1">
        <v>0</v>
      </c>
      <c r="V52" s="9">
        <v>0</v>
      </c>
      <c r="W52" s="1">
        <v>0</v>
      </c>
      <c r="X52" s="9">
        <v>0</v>
      </c>
      <c r="Y52" s="1">
        <v>0</v>
      </c>
      <c r="Z52" s="9">
        <v>0</v>
      </c>
      <c r="AA52" s="1">
        <v>0</v>
      </c>
      <c r="AB52" s="9">
        <v>0</v>
      </c>
      <c r="AC52" s="1">
        <v>0</v>
      </c>
    </row>
    <row r="53" spans="1:29">
      <c r="A53" s="1">
        <v>7790</v>
      </c>
      <c r="B53" s="1" t="s">
        <v>50</v>
      </c>
      <c r="C53" s="3">
        <f t="shared" si="4"/>
        <v>0</v>
      </c>
      <c r="D53" s="2">
        <f t="shared" si="4"/>
        <v>0</v>
      </c>
      <c r="E53" s="2">
        <f t="shared" si="5"/>
        <v>0</v>
      </c>
      <c r="F53" s="9">
        <v>0</v>
      </c>
      <c r="G53" s="1">
        <v>0</v>
      </c>
      <c r="H53" s="9">
        <v>0</v>
      </c>
      <c r="I53" s="1">
        <v>0</v>
      </c>
      <c r="J53" s="9">
        <v>0</v>
      </c>
      <c r="K53" s="1">
        <v>0</v>
      </c>
      <c r="L53" s="9">
        <v>0</v>
      </c>
      <c r="M53" s="1">
        <v>0</v>
      </c>
      <c r="N53" s="9">
        <v>0</v>
      </c>
      <c r="O53" s="1">
        <v>0</v>
      </c>
      <c r="P53" s="9">
        <v>0</v>
      </c>
      <c r="Q53" s="1">
        <v>0</v>
      </c>
      <c r="R53" s="9">
        <v>0</v>
      </c>
      <c r="S53" s="1">
        <v>0</v>
      </c>
      <c r="T53" s="9">
        <v>0</v>
      </c>
      <c r="U53" s="1">
        <v>0</v>
      </c>
      <c r="V53" s="9">
        <v>0</v>
      </c>
      <c r="W53" s="1">
        <v>0</v>
      </c>
      <c r="X53" s="9">
        <v>0</v>
      </c>
      <c r="Y53" s="1">
        <v>0</v>
      </c>
      <c r="Z53" s="9">
        <v>0</v>
      </c>
      <c r="AA53" s="1">
        <v>0</v>
      </c>
      <c r="AB53" s="9">
        <v>0</v>
      </c>
      <c r="AC53" s="1">
        <v>0</v>
      </c>
    </row>
    <row r="54" spans="1:29">
      <c r="A54" s="1">
        <v>7793</v>
      </c>
      <c r="B54" s="1" t="s">
        <v>51</v>
      </c>
      <c r="C54" s="3">
        <f t="shared" si="4"/>
        <v>0</v>
      </c>
      <c r="D54" s="2">
        <f t="shared" si="4"/>
        <v>0</v>
      </c>
      <c r="E54" s="2">
        <f t="shared" si="5"/>
        <v>0</v>
      </c>
      <c r="F54" s="9">
        <v>0</v>
      </c>
      <c r="G54" s="1">
        <v>0</v>
      </c>
      <c r="H54" s="9">
        <v>0</v>
      </c>
      <c r="I54" s="1">
        <v>0</v>
      </c>
      <c r="J54" s="9">
        <v>0</v>
      </c>
      <c r="K54" s="1">
        <v>0</v>
      </c>
      <c r="L54" s="9">
        <v>0</v>
      </c>
      <c r="M54" s="1">
        <v>0</v>
      </c>
      <c r="N54" s="9">
        <v>0</v>
      </c>
      <c r="O54" s="1">
        <v>0</v>
      </c>
      <c r="P54" s="9">
        <v>0</v>
      </c>
      <c r="Q54" s="1">
        <v>0</v>
      </c>
      <c r="R54" s="9">
        <v>0</v>
      </c>
      <c r="S54" s="1">
        <v>0</v>
      </c>
      <c r="T54" s="9">
        <v>0</v>
      </c>
      <c r="U54" s="1">
        <v>0</v>
      </c>
      <c r="V54" s="9">
        <v>0</v>
      </c>
      <c r="W54" s="1">
        <v>0</v>
      </c>
      <c r="X54" s="9">
        <v>0</v>
      </c>
      <c r="Y54" s="1">
        <v>0</v>
      </c>
      <c r="Z54" s="9">
        <v>0</v>
      </c>
      <c r="AA54" s="1">
        <v>0</v>
      </c>
      <c r="AB54" s="9">
        <v>0</v>
      </c>
      <c r="AC54" s="1">
        <v>0</v>
      </c>
    </row>
    <row r="55" spans="1:29">
      <c r="A55" s="1">
        <v>8050</v>
      </c>
      <c r="B55" s="1" t="s">
        <v>52</v>
      </c>
      <c r="C55" s="3">
        <f t="shared" si="4"/>
        <v>0</v>
      </c>
      <c r="D55" s="2">
        <f t="shared" si="4"/>
        <v>0</v>
      </c>
      <c r="E55" s="2">
        <f t="shared" si="5"/>
        <v>0</v>
      </c>
      <c r="F55" s="9">
        <v>0</v>
      </c>
      <c r="G55" s="1">
        <v>0</v>
      </c>
      <c r="H55" s="9">
        <v>0</v>
      </c>
      <c r="I55" s="1">
        <v>0</v>
      </c>
      <c r="J55" s="9">
        <v>0</v>
      </c>
      <c r="K55" s="1">
        <v>0</v>
      </c>
      <c r="L55" s="9">
        <v>0</v>
      </c>
      <c r="M55" s="1">
        <v>0</v>
      </c>
      <c r="N55" s="9">
        <v>0</v>
      </c>
      <c r="O55" s="1">
        <v>0</v>
      </c>
      <c r="P55" s="9">
        <v>0</v>
      </c>
      <c r="Q55" s="1">
        <v>0</v>
      </c>
      <c r="R55" s="9">
        <v>0</v>
      </c>
      <c r="S55" s="1">
        <v>0</v>
      </c>
      <c r="T55" s="9">
        <v>0</v>
      </c>
      <c r="U55" s="1">
        <v>0</v>
      </c>
      <c r="V55" s="9">
        <v>0</v>
      </c>
      <c r="W55" s="1">
        <v>0</v>
      </c>
      <c r="X55" s="9">
        <v>0</v>
      </c>
      <c r="Y55" s="1">
        <v>0</v>
      </c>
      <c r="Z55" s="9">
        <v>0</v>
      </c>
      <c r="AA55" s="1">
        <v>0</v>
      </c>
      <c r="AB55" s="9">
        <v>0</v>
      </c>
      <c r="AC55" s="1">
        <v>0</v>
      </c>
    </row>
    <row r="56" spans="1:29">
      <c r="A56" s="1">
        <v>8150</v>
      </c>
      <c r="B56" s="1" t="s">
        <v>53</v>
      </c>
      <c r="C56" s="3">
        <f t="shared" si="4"/>
        <v>0</v>
      </c>
      <c r="D56" s="2">
        <f t="shared" si="4"/>
        <v>0</v>
      </c>
      <c r="E56" s="2">
        <f t="shared" si="5"/>
        <v>0</v>
      </c>
      <c r="F56" s="9">
        <v>0</v>
      </c>
      <c r="G56" s="1">
        <v>0</v>
      </c>
      <c r="H56" s="9">
        <v>0</v>
      </c>
      <c r="I56" s="1">
        <v>0</v>
      </c>
      <c r="J56" s="9">
        <v>0</v>
      </c>
      <c r="K56" s="1">
        <v>0</v>
      </c>
      <c r="L56" s="9">
        <v>0</v>
      </c>
      <c r="M56" s="1">
        <v>0</v>
      </c>
      <c r="N56" s="9">
        <v>0</v>
      </c>
      <c r="O56" s="1">
        <v>0</v>
      </c>
      <c r="P56" s="9">
        <v>0</v>
      </c>
      <c r="Q56" s="1">
        <v>0</v>
      </c>
      <c r="R56" s="9">
        <v>0</v>
      </c>
      <c r="S56" s="1">
        <v>0</v>
      </c>
      <c r="T56" s="9">
        <v>0</v>
      </c>
      <c r="U56" s="1">
        <v>0</v>
      </c>
      <c r="V56" s="9">
        <v>0</v>
      </c>
      <c r="W56" s="1">
        <v>0</v>
      </c>
      <c r="X56" s="9">
        <v>0</v>
      </c>
      <c r="Y56" s="1">
        <v>0</v>
      </c>
      <c r="Z56" s="9">
        <v>0</v>
      </c>
      <c r="AA56" s="1">
        <v>0</v>
      </c>
      <c r="AB56" s="9">
        <v>0</v>
      </c>
      <c r="AC56" s="1">
        <v>0</v>
      </c>
    </row>
    <row r="57" spans="1:29">
      <c r="A57" s="1">
        <v>8960</v>
      </c>
      <c r="B57" s="1" t="s">
        <v>54</v>
      </c>
      <c r="C57" s="3">
        <f t="shared" si="4"/>
        <v>0</v>
      </c>
      <c r="D57" s="2">
        <f t="shared" si="4"/>
        <v>0</v>
      </c>
      <c r="E57" s="2">
        <f t="shared" si="5"/>
        <v>0</v>
      </c>
      <c r="F57" s="9">
        <v>0</v>
      </c>
      <c r="G57" s="1">
        <v>0</v>
      </c>
      <c r="H57" s="9">
        <v>0</v>
      </c>
      <c r="I57" s="1">
        <v>0</v>
      </c>
      <c r="J57" s="9">
        <v>0</v>
      </c>
      <c r="K57" s="1">
        <v>0</v>
      </c>
      <c r="L57" s="9">
        <v>0</v>
      </c>
      <c r="M57" s="1">
        <v>0</v>
      </c>
      <c r="N57" s="9">
        <v>0</v>
      </c>
      <c r="O57" s="1">
        <v>0</v>
      </c>
      <c r="P57" s="9">
        <v>0</v>
      </c>
      <c r="Q57" s="1">
        <v>0</v>
      </c>
      <c r="R57" s="9">
        <v>0</v>
      </c>
      <c r="S57" s="1">
        <v>0</v>
      </c>
      <c r="T57" s="9">
        <v>0</v>
      </c>
      <c r="U57" s="1">
        <v>0</v>
      </c>
      <c r="V57" s="9">
        <v>0</v>
      </c>
      <c r="W57" s="1">
        <v>0</v>
      </c>
      <c r="X57" s="9">
        <v>0</v>
      </c>
      <c r="Y57" s="1">
        <v>0</v>
      </c>
      <c r="Z57" s="9">
        <v>0</v>
      </c>
      <c r="AA57" s="1">
        <v>0</v>
      </c>
      <c r="AB57" s="9">
        <v>0</v>
      </c>
      <c r="AC57" s="1">
        <v>0</v>
      </c>
    </row>
    <row r="58" spans="1:29">
      <c r="A58" s="1">
        <v>8990</v>
      </c>
      <c r="B58" s="1" t="s">
        <v>55</v>
      </c>
      <c r="C58" s="3">
        <f t="shared" si="4"/>
        <v>0</v>
      </c>
      <c r="D58" s="2">
        <f t="shared" si="4"/>
        <v>0</v>
      </c>
      <c r="E58" s="2">
        <f t="shared" si="5"/>
        <v>0</v>
      </c>
      <c r="F58" s="9">
        <v>0</v>
      </c>
      <c r="G58" s="1">
        <v>0</v>
      </c>
      <c r="H58" s="9">
        <v>0</v>
      </c>
      <c r="I58" s="1">
        <v>0</v>
      </c>
      <c r="J58" s="9">
        <v>0</v>
      </c>
      <c r="K58" s="1">
        <v>0</v>
      </c>
      <c r="L58" s="9">
        <v>0</v>
      </c>
      <c r="M58" s="1">
        <v>0</v>
      </c>
      <c r="N58" s="9">
        <v>0</v>
      </c>
      <c r="O58" s="1">
        <v>0</v>
      </c>
      <c r="P58" s="9">
        <v>0</v>
      </c>
      <c r="Q58" s="1">
        <v>0</v>
      </c>
      <c r="R58" s="9">
        <v>0</v>
      </c>
      <c r="S58" s="1">
        <v>0</v>
      </c>
      <c r="T58" s="9">
        <v>0</v>
      </c>
      <c r="U58" s="1">
        <v>0</v>
      </c>
      <c r="V58" s="9">
        <v>0</v>
      </c>
      <c r="W58" s="1">
        <v>0</v>
      </c>
      <c r="X58" s="9">
        <v>0</v>
      </c>
      <c r="Y58" s="1">
        <v>0</v>
      </c>
      <c r="Z58" s="9">
        <v>0</v>
      </c>
      <c r="AA58" s="1">
        <v>0</v>
      </c>
      <c r="AB58" s="9">
        <v>0</v>
      </c>
      <c r="AC58" s="1">
        <v>0</v>
      </c>
    </row>
    <row r="59" spans="1:29" s="6" customFormat="1">
      <c r="A59" s="4" t="s">
        <v>56</v>
      </c>
      <c r="B59" s="4"/>
      <c r="C59" s="5">
        <f>SUM(C18:C58)</f>
        <v>369130.8</v>
      </c>
      <c r="D59" s="5">
        <f>SUM(D18:D58)</f>
        <v>0</v>
      </c>
      <c r="E59" s="5">
        <f t="shared" si="5"/>
        <v>369130.8</v>
      </c>
      <c r="F59" s="8">
        <f>SUM(F18:F58)</f>
        <v>35648.466666666667</v>
      </c>
      <c r="G59" s="4">
        <f t="shared" ref="G59:AC59" si="6">SUM(G18:G58)</f>
        <v>0</v>
      </c>
      <c r="H59" s="8">
        <f t="shared" si="6"/>
        <v>31066.666666666668</v>
      </c>
      <c r="I59" s="4">
        <f t="shared" si="6"/>
        <v>0</v>
      </c>
      <c r="J59" s="8">
        <f t="shared" si="6"/>
        <v>29648.466666666667</v>
      </c>
      <c r="K59" s="4">
        <f t="shared" si="6"/>
        <v>0</v>
      </c>
      <c r="L59" s="8">
        <f t="shared" si="6"/>
        <v>23566.666666666668</v>
      </c>
      <c r="M59" s="4">
        <f t="shared" si="6"/>
        <v>0</v>
      </c>
      <c r="N59" s="8">
        <f t="shared" si="6"/>
        <v>29648.466666666667</v>
      </c>
      <c r="O59" s="4">
        <f t="shared" si="6"/>
        <v>0</v>
      </c>
      <c r="P59" s="8">
        <f t="shared" si="6"/>
        <v>23566.666666666668</v>
      </c>
      <c r="Q59" s="4">
        <f t="shared" si="6"/>
        <v>0</v>
      </c>
      <c r="R59" s="8">
        <f t="shared" si="6"/>
        <v>51488.466666666674</v>
      </c>
      <c r="S59" s="4">
        <f t="shared" si="6"/>
        <v>0</v>
      </c>
      <c r="T59" s="8">
        <f t="shared" si="6"/>
        <v>30566.666666666668</v>
      </c>
      <c r="U59" s="4">
        <f t="shared" si="6"/>
        <v>0</v>
      </c>
      <c r="V59" s="8">
        <f t="shared" si="6"/>
        <v>34648.466666666667</v>
      </c>
      <c r="W59" s="4">
        <f t="shared" si="6"/>
        <v>0</v>
      </c>
      <c r="X59" s="8">
        <f t="shared" si="6"/>
        <v>26066.666666666668</v>
      </c>
      <c r="Y59" s="4">
        <f t="shared" si="6"/>
        <v>0</v>
      </c>
      <c r="Z59" s="8">
        <f t="shared" si="6"/>
        <v>29648.466666666667</v>
      </c>
      <c r="AA59" s="4">
        <f t="shared" si="6"/>
        <v>0</v>
      </c>
      <c r="AB59" s="8">
        <f t="shared" si="6"/>
        <v>23566.666666666668</v>
      </c>
      <c r="AC59" s="4">
        <f t="shared" si="6"/>
        <v>0</v>
      </c>
    </row>
    <row r="60" spans="1:29" s="31" customForma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</row>
    <row r="61" spans="1:29" s="6" customFormat="1">
      <c r="A61" s="4" t="s">
        <v>57</v>
      </c>
      <c r="B61" s="4"/>
      <c r="C61" s="5">
        <f t="shared" ref="C61" si="7">C15-C59</f>
        <v>93619.200000000012</v>
      </c>
      <c r="D61" s="5">
        <f>D15-D59</f>
        <v>0</v>
      </c>
      <c r="E61" s="7">
        <f>E15-E59</f>
        <v>93619.200000000012</v>
      </c>
      <c r="F61" s="8">
        <f>F15-F59</f>
        <v>-35648.466666666667</v>
      </c>
      <c r="G61" s="4">
        <f>G15-G59</f>
        <v>0</v>
      </c>
      <c r="H61" s="8">
        <f t="shared" ref="H61:AC61" si="8">H15-H59</f>
        <v>208933.33333333334</v>
      </c>
      <c r="I61" s="4">
        <f t="shared" si="8"/>
        <v>0</v>
      </c>
      <c r="J61" s="8">
        <f t="shared" si="8"/>
        <v>-29648.466666666667</v>
      </c>
      <c r="K61" s="4">
        <f t="shared" si="8"/>
        <v>0</v>
      </c>
      <c r="L61" s="8">
        <f t="shared" si="8"/>
        <v>21433.333333333332</v>
      </c>
      <c r="M61" s="4">
        <f t="shared" si="8"/>
        <v>0</v>
      </c>
      <c r="N61" s="8">
        <f t="shared" si="8"/>
        <v>15351.533333333333</v>
      </c>
      <c r="O61" s="4">
        <f t="shared" si="8"/>
        <v>0</v>
      </c>
      <c r="P61" s="8">
        <f t="shared" si="8"/>
        <v>-23566.666666666668</v>
      </c>
      <c r="Q61" s="4">
        <f t="shared" si="8"/>
        <v>0</v>
      </c>
      <c r="R61" s="8">
        <f t="shared" si="8"/>
        <v>-51488.466666666674</v>
      </c>
      <c r="S61" s="4">
        <f t="shared" si="8"/>
        <v>0</v>
      </c>
      <c r="T61" s="8">
        <f t="shared" si="8"/>
        <v>-30566.666666666668</v>
      </c>
      <c r="U61" s="4">
        <f t="shared" si="8"/>
        <v>0</v>
      </c>
      <c r="V61" s="8">
        <f t="shared" si="8"/>
        <v>5351.5333333333328</v>
      </c>
      <c r="W61" s="4">
        <f t="shared" si="8"/>
        <v>0</v>
      </c>
      <c r="X61" s="8">
        <f t="shared" si="8"/>
        <v>13933.333333333332</v>
      </c>
      <c r="Y61" s="4">
        <f t="shared" si="8"/>
        <v>0</v>
      </c>
      <c r="Z61" s="8">
        <f t="shared" si="8"/>
        <v>23101.533333333333</v>
      </c>
      <c r="AA61" s="4">
        <f t="shared" si="8"/>
        <v>0</v>
      </c>
      <c r="AB61" s="8">
        <f t="shared" si="8"/>
        <v>-23566.666666666668</v>
      </c>
      <c r="AC61" s="4">
        <f t="shared" si="8"/>
        <v>0</v>
      </c>
    </row>
  </sheetData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J18" sqref="J18"/>
    </sheetView>
  </sheetViews>
  <sheetFormatPr baseColWidth="10" defaultRowHeight="15" x14ac:dyDescent="0"/>
  <cols>
    <col min="1" max="1" width="10.83203125" style="6"/>
  </cols>
  <sheetData>
    <row r="1" spans="1:5" s="6" customFormat="1">
      <c r="B1" s="6" t="s">
        <v>244</v>
      </c>
      <c r="C1" s="6" t="s">
        <v>245</v>
      </c>
      <c r="D1" s="6" t="s">
        <v>246</v>
      </c>
      <c r="E1" s="6" t="s">
        <v>247</v>
      </c>
    </row>
    <row r="2" spans="1:5">
      <c r="A2" s="6" t="s">
        <v>121</v>
      </c>
      <c r="B2">
        <f>0+'Sagene IF'!F15</f>
        <v>188000</v>
      </c>
      <c r="C2">
        <f>0+'Sagene IF'!F59</f>
        <v>352953.25</v>
      </c>
      <c r="D2">
        <f>B2-C2</f>
        <v>-164953.25</v>
      </c>
      <c r="E2">
        <f>C16+D2</f>
        <v>22218.339999999997</v>
      </c>
    </row>
    <row r="3" spans="1:5">
      <c r="A3" s="6" t="s">
        <v>138</v>
      </c>
      <c r="B3">
        <f>0+'Sagene IF'!H15</f>
        <v>425500</v>
      </c>
      <c r="C3">
        <f>0+'Sagene IF'!H59</f>
        <v>298919.75</v>
      </c>
      <c r="D3">
        <f>B3-C3</f>
        <v>126580.25</v>
      </c>
      <c r="E3">
        <f t="shared" ref="E3:E13" si="0">E2+D3</f>
        <v>148798.59</v>
      </c>
    </row>
    <row r="4" spans="1:5">
      <c r="A4" s="6" t="s">
        <v>123</v>
      </c>
      <c r="B4">
        <f>0+'Sagene IF'!J15</f>
        <v>222000</v>
      </c>
      <c r="C4">
        <f>0+'Sagene IF'!J59</f>
        <v>611397.14999999991</v>
      </c>
      <c r="D4">
        <f t="shared" ref="D4:D14" si="1">B4-C4</f>
        <v>-389397.14999999991</v>
      </c>
      <c r="E4">
        <f t="shared" si="0"/>
        <v>-240598.55999999991</v>
      </c>
    </row>
    <row r="5" spans="1:5">
      <c r="A5" s="6" t="s">
        <v>151</v>
      </c>
      <c r="B5">
        <f>0+'Sagene IF'!L15</f>
        <v>471000</v>
      </c>
      <c r="C5">
        <f>0+'Sagene IF'!L59</f>
        <v>368569.75</v>
      </c>
      <c r="D5">
        <f t="shared" si="1"/>
        <v>102430.25</v>
      </c>
      <c r="E5">
        <f t="shared" si="0"/>
        <v>-138168.30999999991</v>
      </c>
    </row>
    <row r="6" spans="1:5">
      <c r="A6" s="6" t="s">
        <v>140</v>
      </c>
      <c r="B6">
        <f>0+'Sagene IF'!N15</f>
        <v>593000</v>
      </c>
      <c r="C6">
        <f>0+'Sagene IF'!N59</f>
        <v>392140.15</v>
      </c>
      <c r="D6">
        <f t="shared" si="1"/>
        <v>200859.84999999998</v>
      </c>
      <c r="E6">
        <f t="shared" si="0"/>
        <v>62691.540000000066</v>
      </c>
    </row>
    <row r="7" spans="1:5">
      <c r="A7" s="6" t="s">
        <v>125</v>
      </c>
      <c r="B7">
        <f>0+'Sagene IF'!P15</f>
        <v>653287.5</v>
      </c>
      <c r="C7">
        <f>0+'Sagene IF'!P59</f>
        <v>352669.75000000006</v>
      </c>
      <c r="D7">
        <f t="shared" si="1"/>
        <v>300617.74999999994</v>
      </c>
      <c r="E7">
        <f t="shared" si="0"/>
        <v>363309.29000000004</v>
      </c>
    </row>
    <row r="8" spans="1:5">
      <c r="A8" s="6" t="s">
        <v>141</v>
      </c>
      <c r="B8">
        <f>0+'Sagene IF'!R15</f>
        <v>172500</v>
      </c>
      <c r="C8">
        <f>0+'Sagene IF'!R59</f>
        <v>249527.74999999997</v>
      </c>
      <c r="D8">
        <f t="shared" si="1"/>
        <v>-77027.749999999971</v>
      </c>
      <c r="E8">
        <f t="shared" si="0"/>
        <v>286281.54000000004</v>
      </c>
    </row>
    <row r="9" spans="1:5">
      <c r="A9" s="6" t="s">
        <v>152</v>
      </c>
      <c r="B9">
        <f>0+'Sagene IF'!T15</f>
        <v>503500</v>
      </c>
      <c r="C9">
        <f>0+'Sagene IF'!T59</f>
        <v>277919.75</v>
      </c>
      <c r="D9">
        <f t="shared" si="1"/>
        <v>225580.25</v>
      </c>
      <c r="E9">
        <f t="shared" si="0"/>
        <v>511861.79000000004</v>
      </c>
    </row>
    <row r="10" spans="1:5">
      <c r="A10" s="6" t="s">
        <v>153</v>
      </c>
      <c r="B10">
        <f>0+'Sagene IF'!V15</f>
        <v>277500</v>
      </c>
      <c r="C10">
        <f>0+'Sagene IF'!V59</f>
        <v>804897.15</v>
      </c>
      <c r="D10">
        <f t="shared" si="1"/>
        <v>-527397.15</v>
      </c>
      <c r="E10">
        <f t="shared" si="0"/>
        <v>-15535.359999999986</v>
      </c>
    </row>
    <row r="11" spans="1:5">
      <c r="A11" s="6" t="s">
        <v>113</v>
      </c>
      <c r="B11">
        <f>0+'Sagene IF'!X15</f>
        <v>429300</v>
      </c>
      <c r="C11">
        <f>0+'Sagene IF'!X59</f>
        <v>465169.75</v>
      </c>
      <c r="D11">
        <f t="shared" si="1"/>
        <v>-35869.75</v>
      </c>
      <c r="E11">
        <f t="shared" si="0"/>
        <v>-51405.109999999986</v>
      </c>
    </row>
    <row r="12" spans="1:5">
      <c r="A12" s="6" t="s">
        <v>135</v>
      </c>
      <c r="B12">
        <f>0+'Sagene IF'!Z15</f>
        <v>630500</v>
      </c>
      <c r="C12">
        <f>0+'Sagene IF'!Z59</f>
        <v>375803.64999999997</v>
      </c>
      <c r="D12">
        <f t="shared" si="1"/>
        <v>254696.35000000003</v>
      </c>
      <c r="E12">
        <f t="shared" si="0"/>
        <v>203291.24000000005</v>
      </c>
    </row>
    <row r="13" spans="1:5">
      <c r="A13" s="6" t="s">
        <v>126</v>
      </c>
      <c r="B13">
        <f>0+'Sagene IF'!AB15</f>
        <v>712737.5</v>
      </c>
      <c r="C13">
        <f>0+'Sagene IF'!AB59</f>
        <v>301892.75</v>
      </c>
      <c r="D13">
        <f t="shared" si="1"/>
        <v>410844.75</v>
      </c>
      <c r="E13">
        <f t="shared" si="0"/>
        <v>614135.99</v>
      </c>
    </row>
    <row r="14" spans="1:5">
      <c r="A14" s="6" t="s">
        <v>249</v>
      </c>
      <c r="B14">
        <f>SUM(B2:B13)</f>
        <v>5278825</v>
      </c>
      <c r="C14">
        <f>SUM(C2:C13)</f>
        <v>4851860.5999999996</v>
      </c>
      <c r="D14">
        <f t="shared" si="1"/>
        <v>426964.40000000037</v>
      </c>
    </row>
    <row r="16" spans="1:5">
      <c r="A16" s="6" t="s">
        <v>248</v>
      </c>
      <c r="C16" s="1">
        <f>154094.11+33077.48</f>
        <v>187171.59</v>
      </c>
    </row>
  </sheetData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24"/>
  <sheetViews>
    <sheetView workbookViewId="0">
      <selection activeCell="J24" sqref="J24"/>
    </sheetView>
  </sheetViews>
  <sheetFormatPr baseColWidth="10" defaultRowHeight="20" x14ac:dyDescent="0"/>
  <cols>
    <col min="1" max="1" width="16.83203125" style="39" bestFit="1" customWidth="1"/>
    <col min="2" max="2" width="11.1640625" style="38" bestFit="1" customWidth="1"/>
    <col min="3" max="3" width="12" style="38" bestFit="1" customWidth="1"/>
    <col min="4" max="4" width="11.5" style="38" bestFit="1" customWidth="1"/>
    <col min="5" max="5" width="11" style="38" bestFit="1" customWidth="1"/>
    <col min="6" max="6" width="12" style="38" bestFit="1" customWidth="1"/>
    <col min="7" max="7" width="11.5" style="38" bestFit="1" customWidth="1"/>
    <col min="8" max="8" width="15.1640625" style="38" customWidth="1"/>
    <col min="9" max="16384" width="10.83203125" style="38"/>
  </cols>
  <sheetData>
    <row r="1" spans="1:8" s="39" customFormat="1">
      <c r="A1" s="66"/>
      <c r="B1" s="63" t="s">
        <v>58</v>
      </c>
      <c r="C1" s="63"/>
      <c r="D1" s="63"/>
      <c r="E1" s="64" t="s">
        <v>265</v>
      </c>
      <c r="F1" s="64"/>
      <c r="G1" s="64"/>
      <c r="H1" s="65" t="s">
        <v>257</v>
      </c>
    </row>
    <row r="2" spans="1:8" s="42" customFormat="1">
      <c r="A2" s="67"/>
      <c r="B2" s="40" t="s">
        <v>258</v>
      </c>
      <c r="C2" s="40" t="s">
        <v>259</v>
      </c>
      <c r="D2" s="40" t="s">
        <v>260</v>
      </c>
      <c r="E2" s="41" t="s">
        <v>258</v>
      </c>
      <c r="F2" s="41" t="s">
        <v>259</v>
      </c>
      <c r="G2" s="41" t="s">
        <v>260</v>
      </c>
      <c r="H2" s="65"/>
    </row>
    <row r="3" spans="1:8">
      <c r="A3" s="43" t="s">
        <v>91</v>
      </c>
      <c r="B3" s="44">
        <f>Hoved!C15</f>
        <v>1190000</v>
      </c>
      <c r="C3" s="45">
        <f>Hoved!C59</f>
        <v>1166180</v>
      </c>
      <c r="D3" s="45">
        <f>Hoved!C61</f>
        <v>23820</v>
      </c>
      <c r="E3" s="46">
        <v>248626.98</v>
      </c>
      <c r="F3" s="46">
        <v>392259.21</v>
      </c>
      <c r="G3" s="46">
        <f>E3-F3</f>
        <v>-143632.23000000001</v>
      </c>
      <c r="H3" s="47">
        <f>G3-(D3)</f>
        <v>-167452.23000000001</v>
      </c>
    </row>
    <row r="4" spans="1:8">
      <c r="A4" s="43" t="s">
        <v>115</v>
      </c>
      <c r="B4" s="44">
        <f>Bjølsenhallen!C15</f>
        <v>476000</v>
      </c>
      <c r="C4" s="45">
        <f>Bjølsenhallen!C59</f>
        <v>280544</v>
      </c>
      <c r="D4" s="45">
        <f>Bjølsenhallen!C61</f>
        <v>195456</v>
      </c>
      <c r="E4" s="46">
        <v>11495</v>
      </c>
      <c r="F4" s="46">
        <v>27755.82</v>
      </c>
      <c r="G4" s="46">
        <f t="shared" ref="G4:G17" si="0">E4-F4</f>
        <v>-16260.82</v>
      </c>
      <c r="H4" s="47">
        <f t="shared" ref="H4:H17" si="1">G4-(D4)</f>
        <v>-211716.82</v>
      </c>
    </row>
    <row r="5" spans="1:8">
      <c r="A5" s="43" t="s">
        <v>114</v>
      </c>
      <c r="B5" s="44">
        <f>Voldsløkka!C15</f>
        <v>420000</v>
      </c>
      <c r="C5" s="45">
        <f>Voldsløkka!C59</f>
        <v>427600</v>
      </c>
      <c r="D5" s="45">
        <f>Voldsløkka!C61</f>
        <v>-7600</v>
      </c>
      <c r="E5" s="46">
        <v>36700</v>
      </c>
      <c r="F5" s="46">
        <v>222765.37</v>
      </c>
      <c r="G5" s="46">
        <f t="shared" si="0"/>
        <v>-186065.37</v>
      </c>
      <c r="H5" s="47">
        <f t="shared" si="1"/>
        <v>-178465.37</v>
      </c>
    </row>
    <row r="6" spans="1:8">
      <c r="A6" s="43" t="s">
        <v>97</v>
      </c>
      <c r="B6" s="44">
        <f>Allidrett!C15</f>
        <v>212750</v>
      </c>
      <c r="C6" s="45">
        <f>Allidrett!C59</f>
        <v>183649.8</v>
      </c>
      <c r="D6" s="45">
        <f>Allidrett!C61</f>
        <v>29100.200000000012</v>
      </c>
      <c r="E6" s="46">
        <v>-1000</v>
      </c>
      <c r="F6" s="46">
        <v>24261.439999999999</v>
      </c>
      <c r="G6" s="46">
        <f t="shared" si="0"/>
        <v>-25261.439999999999</v>
      </c>
      <c r="H6" s="47">
        <f t="shared" si="1"/>
        <v>-54361.640000000014</v>
      </c>
    </row>
    <row r="7" spans="1:8">
      <c r="A7" s="43" t="s">
        <v>261</v>
      </c>
      <c r="B7" s="44">
        <f>VIA!C15</f>
        <v>250000</v>
      </c>
      <c r="C7" s="45">
        <f>VIA!C59</f>
        <v>249677.6</v>
      </c>
      <c r="D7" s="45">
        <f>VIA!C61</f>
        <v>322.39999999999418</v>
      </c>
      <c r="E7" s="46">
        <v>240000</v>
      </c>
      <c r="F7" s="46">
        <v>58312.77</v>
      </c>
      <c r="G7" s="46">
        <f t="shared" si="0"/>
        <v>181687.23</v>
      </c>
      <c r="H7" s="47">
        <f t="shared" si="1"/>
        <v>181364.83000000002</v>
      </c>
    </row>
    <row r="8" spans="1:8">
      <c r="A8" s="43" t="s">
        <v>95</v>
      </c>
      <c r="B8" s="44">
        <f>Fotball!C15</f>
        <v>652925</v>
      </c>
      <c r="C8" s="45">
        <f>Fotball!C59</f>
        <v>752940.2</v>
      </c>
      <c r="D8" s="45">
        <f>Fotball!C61</f>
        <v>-100015.19999999995</v>
      </c>
      <c r="E8" s="46">
        <v>15166</v>
      </c>
      <c r="F8" s="46">
        <v>209883.58</v>
      </c>
      <c r="G8" s="46">
        <f t="shared" si="0"/>
        <v>-194717.58</v>
      </c>
      <c r="H8" s="47">
        <f t="shared" si="1"/>
        <v>-94702.380000000034</v>
      </c>
    </row>
    <row r="9" spans="1:8">
      <c r="A9" s="43" t="s">
        <v>262</v>
      </c>
      <c r="B9" s="44">
        <f>Fotballsenior!C15</f>
        <v>327775</v>
      </c>
      <c r="C9" s="45">
        <f>Fotballsenior!C59</f>
        <v>326025</v>
      </c>
      <c r="D9" s="45">
        <f>Fotballsenior!C61</f>
        <v>1750</v>
      </c>
      <c r="E9" s="46">
        <v>0</v>
      </c>
      <c r="F9" s="46">
        <v>93824.56</v>
      </c>
      <c r="G9" s="46">
        <f t="shared" si="0"/>
        <v>-93824.56</v>
      </c>
      <c r="H9" s="47">
        <f t="shared" si="1"/>
        <v>-95574.56</v>
      </c>
    </row>
    <row r="10" spans="1:8">
      <c r="A10" s="43" t="s">
        <v>263</v>
      </c>
      <c r="B10" s="44">
        <f>Norwaycup!C15</f>
        <v>475000</v>
      </c>
      <c r="C10" s="45">
        <f>Norwaycup!C59</f>
        <v>339230</v>
      </c>
      <c r="D10" s="45">
        <f>Norwaycup!C61</f>
        <v>135770</v>
      </c>
      <c r="E10" s="46">
        <v>0</v>
      </c>
      <c r="F10" s="46">
        <v>0</v>
      </c>
      <c r="G10" s="46">
        <f t="shared" si="0"/>
        <v>0</v>
      </c>
      <c r="H10" s="47">
        <f t="shared" si="1"/>
        <v>-135770</v>
      </c>
    </row>
    <row r="11" spans="1:8">
      <c r="A11" s="43" t="s">
        <v>92</v>
      </c>
      <c r="B11" s="44">
        <f>Innebandy!C15</f>
        <v>689000</v>
      </c>
      <c r="C11" s="45">
        <f>Innebandy!C59</f>
        <v>598780</v>
      </c>
      <c r="D11" s="45">
        <f>Innebandy!C61</f>
        <v>90220</v>
      </c>
      <c r="E11" s="46">
        <v>64662.25</v>
      </c>
      <c r="F11" s="46">
        <v>73112.05</v>
      </c>
      <c r="G11" s="46">
        <f t="shared" si="0"/>
        <v>-8449.8000000000029</v>
      </c>
      <c r="H11" s="47">
        <f t="shared" si="1"/>
        <v>-98669.8</v>
      </c>
    </row>
    <row r="12" spans="1:8">
      <c r="A12" s="43" t="s">
        <v>94</v>
      </c>
      <c r="B12" s="44">
        <f>Landhockey!C15</f>
        <v>106250</v>
      </c>
      <c r="C12" s="45">
        <f>Landhockey!C59</f>
        <v>96410</v>
      </c>
      <c r="D12" s="45">
        <f>Landhockey!C61</f>
        <v>9840</v>
      </c>
      <c r="E12" s="46">
        <v>0</v>
      </c>
      <c r="F12" s="46">
        <v>7977.09</v>
      </c>
      <c r="G12" s="46">
        <f t="shared" si="0"/>
        <v>-7977.09</v>
      </c>
      <c r="H12" s="47">
        <f t="shared" si="1"/>
        <v>-17817.09</v>
      </c>
    </row>
    <row r="13" spans="1:8">
      <c r="A13" s="43" t="s">
        <v>93</v>
      </c>
      <c r="B13" s="44">
        <f>Bandy!C15</f>
        <v>88550</v>
      </c>
      <c r="C13" s="45">
        <f>Bandy!C59</f>
        <v>84512</v>
      </c>
      <c r="D13" s="45">
        <f>Bandy!C61</f>
        <v>4038</v>
      </c>
      <c r="E13" s="46">
        <v>0</v>
      </c>
      <c r="F13" s="46">
        <v>33951.35</v>
      </c>
      <c r="G13" s="46">
        <f t="shared" si="0"/>
        <v>-33951.35</v>
      </c>
      <c r="H13" s="47">
        <f t="shared" si="1"/>
        <v>-37989.35</v>
      </c>
    </row>
    <row r="14" spans="1:8">
      <c r="A14" s="43" t="s">
        <v>96</v>
      </c>
      <c r="B14" s="44">
        <f>Bryting!C15</f>
        <v>140375</v>
      </c>
      <c r="C14" s="45">
        <f>Bryting!C59</f>
        <v>142534</v>
      </c>
      <c r="D14" s="45">
        <f>Bryting!C61</f>
        <v>-2159</v>
      </c>
      <c r="E14" s="46">
        <v>49350</v>
      </c>
      <c r="F14" s="46">
        <v>11383.64</v>
      </c>
      <c r="G14" s="46">
        <f t="shared" si="0"/>
        <v>37966.36</v>
      </c>
      <c r="H14" s="47">
        <f t="shared" si="1"/>
        <v>40125.360000000001</v>
      </c>
    </row>
    <row r="15" spans="1:8">
      <c r="A15" s="43" t="s">
        <v>100</v>
      </c>
      <c r="B15" s="44">
        <f>Rugby!C15</f>
        <v>90200</v>
      </c>
      <c r="C15" s="45">
        <f>Rugby!C59</f>
        <v>92384</v>
      </c>
      <c r="D15" s="45">
        <f>Rugby!C61</f>
        <v>-2184</v>
      </c>
      <c r="E15" s="46">
        <v>40000</v>
      </c>
      <c r="F15" s="46">
        <v>11129.2</v>
      </c>
      <c r="G15" s="46">
        <f t="shared" si="0"/>
        <v>28870.799999999999</v>
      </c>
      <c r="H15" s="47">
        <f t="shared" si="1"/>
        <v>31054.799999999999</v>
      </c>
    </row>
    <row r="16" spans="1:8">
      <c r="A16" s="43" t="s">
        <v>264</v>
      </c>
      <c r="B16" s="44">
        <f>Sykkel!C15</f>
        <v>160000</v>
      </c>
      <c r="C16" s="45">
        <f>Sykkel!C59</f>
        <v>111394</v>
      </c>
      <c r="D16" s="45">
        <f>Sykkel!C61</f>
        <v>48606</v>
      </c>
      <c r="E16" s="46">
        <v>152700</v>
      </c>
      <c r="F16" s="46">
        <v>6435.78</v>
      </c>
      <c r="G16" s="46">
        <f t="shared" si="0"/>
        <v>146264.22</v>
      </c>
      <c r="H16" s="47">
        <f t="shared" si="1"/>
        <v>97658.22</v>
      </c>
    </row>
    <row r="17" spans="1:8" s="39" customFormat="1">
      <c r="A17" s="43" t="s">
        <v>249</v>
      </c>
      <c r="B17" s="48">
        <f>'Sagene IF'!C15</f>
        <v>5278825</v>
      </c>
      <c r="C17" s="49">
        <f>'Sagene IF'!C59</f>
        <v>4851860.5999999996</v>
      </c>
      <c r="D17" s="49">
        <f>'Sagene IF'!C61</f>
        <v>426964.40000000037</v>
      </c>
      <c r="E17" s="50">
        <f>SUM(E3:E16)</f>
        <v>857700.23</v>
      </c>
      <c r="F17" s="50">
        <f>SUM(F3:F16)</f>
        <v>1173051.8600000001</v>
      </c>
      <c r="G17" s="50">
        <f t="shared" si="0"/>
        <v>-315351.63000000012</v>
      </c>
      <c r="H17" s="51">
        <f t="shared" si="1"/>
        <v>-742316.03000000049</v>
      </c>
    </row>
    <row r="19" spans="1:8">
      <c r="A19" s="39" t="s">
        <v>273</v>
      </c>
    </row>
    <row r="20" spans="1:8">
      <c r="A20" s="58" t="s">
        <v>274</v>
      </c>
      <c r="C20" s="12"/>
      <c r="D20" s="12"/>
      <c r="E20" s="12"/>
      <c r="F20" s="12"/>
      <c r="G20" s="12"/>
      <c r="H20" s="12"/>
    </row>
    <row r="21" spans="1:8">
      <c r="A21" s="59" t="s">
        <v>278</v>
      </c>
      <c r="C21" s="60"/>
      <c r="D21" s="60"/>
      <c r="E21" s="12"/>
      <c r="F21" s="12"/>
      <c r="G21" s="12"/>
      <c r="H21" s="12"/>
    </row>
    <row r="22" spans="1:8">
      <c r="A22" s="59" t="s">
        <v>276</v>
      </c>
      <c r="C22" s="60"/>
      <c r="D22" s="60"/>
      <c r="E22" s="12"/>
      <c r="F22" s="12"/>
      <c r="G22" s="12"/>
      <c r="H22" s="12"/>
    </row>
    <row r="23" spans="1:8">
      <c r="A23" s="59" t="s">
        <v>277</v>
      </c>
      <c r="C23" s="60"/>
      <c r="D23" s="60"/>
      <c r="E23" s="12"/>
      <c r="F23" s="12"/>
      <c r="G23" s="12"/>
      <c r="H23" s="12"/>
    </row>
    <row r="24" spans="1:8">
      <c r="A24" s="60" t="s">
        <v>275</v>
      </c>
      <c r="C24" s="12"/>
      <c r="D24" s="12"/>
      <c r="E24" s="12"/>
      <c r="F24" s="12"/>
      <c r="G24" s="12"/>
      <c r="H24" s="12"/>
    </row>
  </sheetData>
  <mergeCells count="4">
    <mergeCell ref="B1:D1"/>
    <mergeCell ref="E1:G1"/>
    <mergeCell ref="H1:H2"/>
    <mergeCell ref="A1:A2"/>
  </mergeCells>
  <phoneticPr fontId="5" type="noConversion"/>
  <pageMargins left="0.79000000000000015" right="0.79000000000000015" top="1" bottom="1" header="0.5" footer="0.5"/>
  <pageSetup paperSize="9" scale="61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24"/>
  <sheetViews>
    <sheetView workbookViewId="0">
      <selection activeCell="G27" sqref="G27"/>
    </sheetView>
  </sheetViews>
  <sheetFormatPr baseColWidth="10" defaultRowHeight="20" x14ac:dyDescent="0"/>
  <cols>
    <col min="1" max="1" width="16.83203125" style="39" bestFit="1" customWidth="1"/>
    <col min="2" max="3" width="14.5" style="38" bestFit="1" customWidth="1"/>
    <col min="4" max="4" width="14.5" style="38" customWidth="1"/>
    <col min="5" max="5" width="15.83203125" style="38" customWidth="1"/>
    <col min="6" max="6" width="14.5" style="38" bestFit="1" customWidth="1"/>
    <col min="7" max="7" width="16.6640625" style="38" customWidth="1"/>
    <col min="8" max="8" width="15.1640625" style="38" customWidth="1"/>
    <col min="9" max="16384" width="10.83203125" style="38"/>
  </cols>
  <sheetData>
    <row r="1" spans="1:8" s="39" customFormat="1">
      <c r="A1" s="66"/>
      <c r="B1" s="63" t="s">
        <v>58</v>
      </c>
      <c r="C1" s="63"/>
      <c r="D1" s="63"/>
      <c r="E1" s="64" t="s">
        <v>266</v>
      </c>
      <c r="F1" s="64"/>
      <c r="G1" s="64"/>
      <c r="H1" s="65" t="s">
        <v>257</v>
      </c>
    </row>
    <row r="2" spans="1:8" s="42" customFormat="1">
      <c r="A2" s="67"/>
      <c r="B2" s="40" t="s">
        <v>258</v>
      </c>
      <c r="C2" s="40" t="s">
        <v>259</v>
      </c>
      <c r="D2" s="40" t="s">
        <v>260</v>
      </c>
      <c r="E2" s="41" t="s">
        <v>258</v>
      </c>
      <c r="F2" s="41" t="s">
        <v>259</v>
      </c>
      <c r="G2" s="41" t="s">
        <v>260</v>
      </c>
      <c r="H2" s="65"/>
    </row>
    <row r="3" spans="1:8">
      <c r="A3" s="43" t="s">
        <v>91</v>
      </c>
      <c r="B3" s="53">
        <f>Hoved!C15</f>
        <v>1190000</v>
      </c>
      <c r="C3" s="53">
        <f>Hoved!C59</f>
        <v>1166180</v>
      </c>
      <c r="D3" s="53">
        <f>Hoved!C61</f>
        <v>23820</v>
      </c>
      <c r="E3" s="52">
        <v>601226.96</v>
      </c>
      <c r="F3" s="52">
        <v>516126.41</v>
      </c>
      <c r="G3" s="52">
        <f>E3-F3</f>
        <v>85100.549999999988</v>
      </c>
      <c r="H3" s="54">
        <f>G3-(D3)</f>
        <v>61280.549999999988</v>
      </c>
    </row>
    <row r="4" spans="1:8">
      <c r="A4" s="43" t="s">
        <v>115</v>
      </c>
      <c r="B4" s="53">
        <f>Bjølsenhallen!C15</f>
        <v>476000</v>
      </c>
      <c r="C4" s="53">
        <f>Bjølsenhallen!C59</f>
        <v>280544</v>
      </c>
      <c r="D4" s="53">
        <f>Bjølsenhallen!C61</f>
        <v>195456</v>
      </c>
      <c r="E4" s="52">
        <v>27239</v>
      </c>
      <c r="F4" s="52">
        <f>58120.3+69.7</f>
        <v>58190</v>
      </c>
      <c r="G4" s="52">
        <f t="shared" ref="G4:G17" si="0">E4-F4</f>
        <v>-30951</v>
      </c>
      <c r="H4" s="54">
        <f t="shared" ref="H4:H17" si="1">G4-(D4)</f>
        <v>-226407</v>
      </c>
    </row>
    <row r="5" spans="1:8">
      <c r="A5" s="43" t="s">
        <v>114</v>
      </c>
      <c r="B5" s="53">
        <f>Voldsløkka!C15</f>
        <v>420000</v>
      </c>
      <c r="C5" s="53">
        <f>Voldsløkka!C59</f>
        <v>427600</v>
      </c>
      <c r="D5" s="53">
        <f>Voldsløkka!C61</f>
        <v>-7600</v>
      </c>
      <c r="E5" s="52">
        <v>36700</v>
      </c>
      <c r="F5" s="52">
        <v>358496.12</v>
      </c>
      <c r="G5" s="52">
        <f t="shared" si="0"/>
        <v>-321796.12</v>
      </c>
      <c r="H5" s="54">
        <f t="shared" si="1"/>
        <v>-314196.12</v>
      </c>
    </row>
    <row r="6" spans="1:8">
      <c r="A6" s="43" t="s">
        <v>97</v>
      </c>
      <c r="B6" s="53">
        <f>Allidrett!C15</f>
        <v>212750</v>
      </c>
      <c r="C6" s="53">
        <f>Allidrett!C59</f>
        <v>183649.8</v>
      </c>
      <c r="D6" s="53">
        <f>Allidrett!C61</f>
        <v>29100.200000000012</v>
      </c>
      <c r="E6" s="52">
        <v>-1000</v>
      </c>
      <c r="F6" s="52">
        <v>32330.06</v>
      </c>
      <c r="G6" s="52">
        <f t="shared" si="0"/>
        <v>-33330.06</v>
      </c>
      <c r="H6" s="54">
        <f t="shared" si="1"/>
        <v>-62430.260000000009</v>
      </c>
    </row>
    <row r="7" spans="1:8">
      <c r="A7" s="43" t="s">
        <v>261</v>
      </c>
      <c r="B7" s="53">
        <f>VIA!C15</f>
        <v>250000</v>
      </c>
      <c r="C7" s="53">
        <f>VIA!C59</f>
        <v>249677.6</v>
      </c>
      <c r="D7" s="53">
        <f>VIA!C61</f>
        <v>322.39999999999418</v>
      </c>
      <c r="E7" s="52">
        <v>240000</v>
      </c>
      <c r="F7" s="52">
        <v>74009.929999999993</v>
      </c>
      <c r="G7" s="52">
        <f t="shared" si="0"/>
        <v>165990.07</v>
      </c>
      <c r="H7" s="54">
        <f t="shared" si="1"/>
        <v>165667.67000000001</v>
      </c>
    </row>
    <row r="8" spans="1:8">
      <c r="A8" s="43" t="s">
        <v>95</v>
      </c>
      <c r="B8" s="53">
        <f>Fotball!C15</f>
        <v>652925</v>
      </c>
      <c r="C8" s="53">
        <f>Fotball!C59</f>
        <v>752940.2</v>
      </c>
      <c r="D8" s="53">
        <f>Fotball!C61</f>
        <v>-100015.19999999995</v>
      </c>
      <c r="E8" s="52">
        <v>285191</v>
      </c>
      <c r="F8" s="52">
        <v>262959.39</v>
      </c>
      <c r="G8" s="52">
        <f t="shared" si="0"/>
        <v>22231.609999999986</v>
      </c>
      <c r="H8" s="54">
        <f t="shared" si="1"/>
        <v>122246.80999999994</v>
      </c>
    </row>
    <row r="9" spans="1:8">
      <c r="A9" s="43" t="s">
        <v>262</v>
      </c>
      <c r="B9" s="53">
        <f>Fotballsenior!C15</f>
        <v>327775</v>
      </c>
      <c r="C9" s="53">
        <f>Fotballsenior!C59</f>
        <v>326025</v>
      </c>
      <c r="D9" s="53">
        <f>Fotballsenior!C61</f>
        <v>1750</v>
      </c>
      <c r="E9" s="52">
        <v>218450</v>
      </c>
      <c r="F9" s="52">
        <v>125249.08</v>
      </c>
      <c r="G9" s="52">
        <f t="shared" si="0"/>
        <v>93200.92</v>
      </c>
      <c r="H9" s="54">
        <f t="shared" si="1"/>
        <v>91450.92</v>
      </c>
    </row>
    <row r="10" spans="1:8">
      <c r="A10" s="43" t="s">
        <v>263</v>
      </c>
      <c r="B10" s="53">
        <f>Norwaycup!C15</f>
        <v>475000</v>
      </c>
      <c r="C10" s="53">
        <f>Norwaycup!C59</f>
        <v>339230</v>
      </c>
      <c r="D10" s="53">
        <f>Norwaycup!C61</f>
        <v>135770</v>
      </c>
      <c r="E10" s="52">
        <v>0</v>
      </c>
      <c r="F10" s="52">
        <v>0</v>
      </c>
      <c r="G10" s="52">
        <f t="shared" si="0"/>
        <v>0</v>
      </c>
      <c r="H10" s="54">
        <f t="shared" si="1"/>
        <v>-135770</v>
      </c>
    </row>
    <row r="11" spans="1:8">
      <c r="A11" s="43" t="s">
        <v>92</v>
      </c>
      <c r="B11" s="53">
        <f>Innebandy!C15</f>
        <v>689000</v>
      </c>
      <c r="C11" s="53">
        <f>Innebandy!C59</f>
        <v>598780</v>
      </c>
      <c r="D11" s="53">
        <f>Innebandy!C61</f>
        <v>90220</v>
      </c>
      <c r="E11" s="52">
        <v>158402.25</v>
      </c>
      <c r="F11" s="52">
        <v>163036.94</v>
      </c>
      <c r="G11" s="52">
        <f t="shared" si="0"/>
        <v>-4634.6900000000023</v>
      </c>
      <c r="H11" s="54">
        <f t="shared" si="1"/>
        <v>-94854.69</v>
      </c>
    </row>
    <row r="12" spans="1:8">
      <c r="A12" s="43" t="s">
        <v>94</v>
      </c>
      <c r="B12" s="53">
        <f>Landhockey!C15</f>
        <v>106250</v>
      </c>
      <c r="C12" s="53">
        <f>Landhockey!C59</f>
        <v>96410</v>
      </c>
      <c r="D12" s="53">
        <f>Landhockey!C61</f>
        <v>9840</v>
      </c>
      <c r="E12" s="52">
        <v>19000</v>
      </c>
      <c r="F12" s="52">
        <v>8477.09</v>
      </c>
      <c r="G12" s="52">
        <f t="shared" si="0"/>
        <v>10522.91</v>
      </c>
      <c r="H12" s="54">
        <f t="shared" si="1"/>
        <v>682.90999999999985</v>
      </c>
    </row>
    <row r="13" spans="1:8">
      <c r="A13" s="43" t="s">
        <v>93</v>
      </c>
      <c r="B13" s="53">
        <f>Bandy!C15</f>
        <v>88550</v>
      </c>
      <c r="C13" s="53">
        <f>Bandy!C59</f>
        <v>84512</v>
      </c>
      <c r="D13" s="53">
        <f>Bandy!C61</f>
        <v>4038</v>
      </c>
      <c r="E13" s="52">
        <v>0</v>
      </c>
      <c r="F13" s="52">
        <v>48556.15</v>
      </c>
      <c r="G13" s="52">
        <f t="shared" si="0"/>
        <v>-48556.15</v>
      </c>
      <c r="H13" s="54">
        <f t="shared" si="1"/>
        <v>-52594.15</v>
      </c>
    </row>
    <row r="14" spans="1:8">
      <c r="A14" s="43" t="s">
        <v>96</v>
      </c>
      <c r="B14" s="53">
        <f>Bryting!C15</f>
        <v>140375</v>
      </c>
      <c r="C14" s="53">
        <f>Bryting!C59</f>
        <v>142534</v>
      </c>
      <c r="D14" s="53">
        <f>Bryting!C61</f>
        <v>-2159</v>
      </c>
      <c r="E14" s="52">
        <v>97100</v>
      </c>
      <c r="F14" s="52">
        <v>36207.53</v>
      </c>
      <c r="G14" s="52">
        <f t="shared" si="0"/>
        <v>60892.47</v>
      </c>
      <c r="H14" s="54">
        <f t="shared" si="1"/>
        <v>63051.47</v>
      </c>
    </row>
    <row r="15" spans="1:8">
      <c r="A15" s="43" t="s">
        <v>100</v>
      </c>
      <c r="B15" s="53">
        <f>Rugby!C15</f>
        <v>90200</v>
      </c>
      <c r="C15" s="53">
        <f>Rugby!C59</f>
        <v>92384</v>
      </c>
      <c r="D15" s="53">
        <f>Rugby!C61</f>
        <v>-2184</v>
      </c>
      <c r="E15" s="52">
        <v>52500</v>
      </c>
      <c r="F15" s="52">
        <v>48492.88</v>
      </c>
      <c r="G15" s="52">
        <f t="shared" si="0"/>
        <v>4007.1200000000026</v>
      </c>
      <c r="H15" s="54">
        <f t="shared" si="1"/>
        <v>6191.1200000000026</v>
      </c>
    </row>
    <row r="16" spans="1:8">
      <c r="A16" s="43" t="s">
        <v>264</v>
      </c>
      <c r="B16" s="53">
        <f>Sykkel!C15</f>
        <v>160000</v>
      </c>
      <c r="C16" s="53">
        <f>Sykkel!C59</f>
        <v>111394</v>
      </c>
      <c r="D16" s="53">
        <f>Sykkel!C61</f>
        <v>48606</v>
      </c>
      <c r="E16" s="52">
        <v>181700</v>
      </c>
      <c r="F16" s="52">
        <v>54508.88</v>
      </c>
      <c r="G16" s="52">
        <f t="shared" si="0"/>
        <v>127191.12</v>
      </c>
      <c r="H16" s="54">
        <f t="shared" si="1"/>
        <v>78585.119999999995</v>
      </c>
    </row>
    <row r="17" spans="1:18" s="39" customFormat="1">
      <c r="A17" s="43" t="s">
        <v>249</v>
      </c>
      <c r="B17" s="55">
        <f>'Sagene IF'!C15</f>
        <v>5278825</v>
      </c>
      <c r="C17" s="55">
        <f>'Sagene IF'!C59</f>
        <v>4851860.5999999996</v>
      </c>
      <c r="D17" s="55">
        <f>'Sagene IF'!C61</f>
        <v>426964.40000000037</v>
      </c>
      <c r="E17" s="56">
        <f>SUM(E3:E16)</f>
        <v>1916509.21</v>
      </c>
      <c r="F17" s="56">
        <f>SUM(F3:F16)</f>
        <v>1786640.46</v>
      </c>
      <c r="G17" s="56">
        <f t="shared" si="0"/>
        <v>129868.75</v>
      </c>
      <c r="H17" s="57">
        <f t="shared" si="1"/>
        <v>-297095.65000000037</v>
      </c>
    </row>
    <row r="19" spans="1:18">
      <c r="A19" s="39" t="s">
        <v>267</v>
      </c>
    </row>
    <row r="20" spans="1:18">
      <c r="A20" s="12" t="s">
        <v>268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>
      <c r="A21" s="12" t="s">
        <v>269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>
      <c r="A22" s="12" t="s">
        <v>270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>
      <c r="A23" s="12" t="s">
        <v>272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>
      <c r="A24" s="12" t="s">
        <v>271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</sheetData>
  <mergeCells count="4">
    <mergeCell ref="A1:A2"/>
    <mergeCell ref="B1:D1"/>
    <mergeCell ref="E1:G1"/>
    <mergeCell ref="H1:H2"/>
  </mergeCells>
  <phoneticPr fontId="5" type="noConversion"/>
  <pageMargins left="0.79000000000000015" right="0.79000000000000015" top="1" bottom="1" header="0.5" footer="0.5"/>
  <pageSetup paperSize="9" scale="78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23"/>
  <sheetViews>
    <sheetView workbookViewId="0">
      <selection sqref="A1:XFD1048576"/>
    </sheetView>
  </sheetViews>
  <sheetFormatPr baseColWidth="10" defaultRowHeight="20" x14ac:dyDescent="0"/>
  <cols>
    <col min="1" max="1" width="16.83203125" style="39" bestFit="1" customWidth="1"/>
    <col min="2" max="3" width="14.5" style="38" bestFit="1" customWidth="1"/>
    <col min="4" max="4" width="14.5" style="38" customWidth="1"/>
    <col min="5" max="5" width="15.83203125" style="38" customWidth="1"/>
    <col min="6" max="6" width="14.5" style="38" bestFit="1" customWidth="1"/>
    <col min="7" max="7" width="16.6640625" style="38" customWidth="1"/>
    <col min="8" max="8" width="15.1640625" style="38" customWidth="1"/>
    <col min="9" max="16384" width="10.83203125" style="38"/>
  </cols>
  <sheetData>
    <row r="1" spans="1:8" s="39" customFormat="1">
      <c r="A1" s="66"/>
      <c r="B1" s="63" t="s">
        <v>58</v>
      </c>
      <c r="C1" s="63"/>
      <c r="D1" s="63"/>
      <c r="E1" s="64" t="s">
        <v>279</v>
      </c>
      <c r="F1" s="64"/>
      <c r="G1" s="64"/>
      <c r="H1" s="65" t="s">
        <v>257</v>
      </c>
    </row>
    <row r="2" spans="1:8" s="42" customFormat="1">
      <c r="A2" s="67"/>
      <c r="B2" s="40" t="s">
        <v>258</v>
      </c>
      <c r="C2" s="40" t="s">
        <v>259</v>
      </c>
      <c r="D2" s="40" t="s">
        <v>260</v>
      </c>
      <c r="E2" s="41" t="s">
        <v>258</v>
      </c>
      <c r="F2" s="41" t="s">
        <v>259</v>
      </c>
      <c r="G2" s="41" t="s">
        <v>260</v>
      </c>
      <c r="H2" s="65"/>
    </row>
    <row r="3" spans="1:8">
      <c r="A3" s="43" t="s">
        <v>91</v>
      </c>
      <c r="B3" s="53">
        <f>Hoved!C15</f>
        <v>1190000</v>
      </c>
      <c r="C3" s="53">
        <f>Hoved!C59</f>
        <v>1166180</v>
      </c>
      <c r="D3" s="53">
        <f>Hoved!C61</f>
        <v>23820</v>
      </c>
      <c r="E3" s="52">
        <v>663490.1</v>
      </c>
      <c r="F3" s="52">
        <f>641059.65+10.2</f>
        <v>641069.85</v>
      </c>
      <c r="G3" s="52">
        <f>E3-F3</f>
        <v>22420.25</v>
      </c>
      <c r="H3" s="54">
        <f>G3-(D3)</f>
        <v>-1399.75</v>
      </c>
    </row>
    <row r="4" spans="1:8">
      <c r="A4" s="43" t="s">
        <v>115</v>
      </c>
      <c r="B4" s="53">
        <f>Bjølsenhallen!C15</f>
        <v>476000</v>
      </c>
      <c r="C4" s="53">
        <f>Bjølsenhallen!C59</f>
        <v>280544</v>
      </c>
      <c r="D4" s="53">
        <f>Bjølsenhallen!C61</f>
        <v>195456</v>
      </c>
      <c r="E4" s="52">
        <v>32659</v>
      </c>
      <c r="F4" s="52">
        <f>70657.08+69.7</f>
        <v>70726.78</v>
      </c>
      <c r="G4" s="52">
        <f t="shared" ref="G4:G17" si="0">E4-F4</f>
        <v>-38067.78</v>
      </c>
      <c r="H4" s="54">
        <f t="shared" ref="H4:H17" si="1">G4-(D4)</f>
        <v>-233523.78</v>
      </c>
    </row>
    <row r="5" spans="1:8">
      <c r="A5" s="43" t="s">
        <v>114</v>
      </c>
      <c r="B5" s="53">
        <f>Voldsløkka!C15</f>
        <v>420000</v>
      </c>
      <c r="C5" s="53">
        <f>Voldsløkka!C59</f>
        <v>427600</v>
      </c>
      <c r="D5" s="53">
        <f>Voldsløkka!C61</f>
        <v>-7600</v>
      </c>
      <c r="E5" s="52">
        <v>73350</v>
      </c>
      <c r="F5" s="52">
        <v>364910.12</v>
      </c>
      <c r="G5" s="52">
        <f t="shared" si="0"/>
        <v>-291560.12</v>
      </c>
      <c r="H5" s="54">
        <f t="shared" si="1"/>
        <v>-283960.12</v>
      </c>
    </row>
    <row r="6" spans="1:8">
      <c r="A6" s="43" t="s">
        <v>97</v>
      </c>
      <c r="B6" s="53">
        <f>Allidrett!C15</f>
        <v>212750</v>
      </c>
      <c r="C6" s="53">
        <f>Allidrett!C59</f>
        <v>183649.8</v>
      </c>
      <c r="D6" s="53">
        <f>Allidrett!C61</f>
        <v>29100.200000000012</v>
      </c>
      <c r="E6" s="52">
        <v>39500</v>
      </c>
      <c r="F6" s="52">
        <v>40398.68</v>
      </c>
      <c r="G6" s="52">
        <f t="shared" si="0"/>
        <v>-898.68000000000029</v>
      </c>
      <c r="H6" s="54">
        <f t="shared" si="1"/>
        <v>-29998.880000000012</v>
      </c>
    </row>
    <row r="7" spans="1:8">
      <c r="A7" s="43" t="s">
        <v>261</v>
      </c>
      <c r="B7" s="53">
        <f>VIA!C15</f>
        <v>250000</v>
      </c>
      <c r="C7" s="53">
        <f>VIA!C59</f>
        <v>249677.6</v>
      </c>
      <c r="D7" s="53">
        <f>VIA!C61</f>
        <v>322.39999999999418</v>
      </c>
      <c r="E7" s="52">
        <v>245100</v>
      </c>
      <c r="F7" s="52">
        <v>92840.05</v>
      </c>
      <c r="G7" s="52">
        <f t="shared" si="0"/>
        <v>152259.95000000001</v>
      </c>
      <c r="H7" s="54">
        <f t="shared" si="1"/>
        <v>151937.55000000002</v>
      </c>
    </row>
    <row r="8" spans="1:8">
      <c r="A8" s="43" t="s">
        <v>95</v>
      </c>
      <c r="B8" s="53">
        <f>Fotball!C15</f>
        <v>652925</v>
      </c>
      <c r="C8" s="53">
        <f>Fotball!C59</f>
        <v>752940.2</v>
      </c>
      <c r="D8" s="53">
        <f>Fotball!C61</f>
        <v>-100015.19999999995</v>
      </c>
      <c r="E8" s="52">
        <v>314506</v>
      </c>
      <c r="F8" s="52">
        <v>295883.32</v>
      </c>
      <c r="G8" s="52">
        <f t="shared" si="0"/>
        <v>18622.679999999993</v>
      </c>
      <c r="H8" s="54">
        <f t="shared" si="1"/>
        <v>118637.87999999995</v>
      </c>
    </row>
    <row r="9" spans="1:8">
      <c r="A9" s="43" t="s">
        <v>262</v>
      </c>
      <c r="B9" s="53">
        <f>Fotballsenior!C15</f>
        <v>327775</v>
      </c>
      <c r="C9" s="53">
        <f>Fotballsenior!C59</f>
        <v>326025</v>
      </c>
      <c r="D9" s="53">
        <f>Fotballsenior!C61</f>
        <v>1750</v>
      </c>
      <c r="E9" s="52">
        <v>223850</v>
      </c>
      <c r="F9" s="52">
        <v>140790.06</v>
      </c>
      <c r="G9" s="52">
        <f t="shared" si="0"/>
        <v>83059.94</v>
      </c>
      <c r="H9" s="54">
        <f t="shared" si="1"/>
        <v>81309.94</v>
      </c>
    </row>
    <row r="10" spans="1:8">
      <c r="A10" s="43" t="s">
        <v>263</v>
      </c>
      <c r="B10" s="53">
        <f>Norwaycup!C15</f>
        <v>475000</v>
      </c>
      <c r="C10" s="53">
        <f>Norwaycup!C59</f>
        <v>339230</v>
      </c>
      <c r="D10" s="53">
        <f>Norwaycup!C61</f>
        <v>135770</v>
      </c>
      <c r="E10" s="52">
        <v>0</v>
      </c>
      <c r="F10" s="52">
        <v>0</v>
      </c>
      <c r="G10" s="52">
        <f t="shared" si="0"/>
        <v>0</v>
      </c>
      <c r="H10" s="54">
        <f t="shared" si="1"/>
        <v>-135770</v>
      </c>
    </row>
    <row r="11" spans="1:8">
      <c r="A11" s="43" t="s">
        <v>92</v>
      </c>
      <c r="B11" s="53">
        <f>Innebandy!C15</f>
        <v>689000</v>
      </c>
      <c r="C11" s="53">
        <f>Innebandy!C59</f>
        <v>598780</v>
      </c>
      <c r="D11" s="53">
        <f>Innebandy!C61</f>
        <v>90220</v>
      </c>
      <c r="E11" s="52">
        <v>260002.25</v>
      </c>
      <c r="F11" s="52">
        <v>237055.19</v>
      </c>
      <c r="G11" s="52">
        <f t="shared" si="0"/>
        <v>22947.059999999998</v>
      </c>
      <c r="H11" s="54">
        <f t="shared" si="1"/>
        <v>-67272.94</v>
      </c>
    </row>
    <row r="12" spans="1:8">
      <c r="A12" s="43" t="s">
        <v>94</v>
      </c>
      <c r="B12" s="53">
        <f>Landhockey!C15</f>
        <v>106250</v>
      </c>
      <c r="C12" s="53">
        <f>Landhockey!C59</f>
        <v>96410</v>
      </c>
      <c r="D12" s="53">
        <f>Landhockey!C61</f>
        <v>9840</v>
      </c>
      <c r="E12" s="52">
        <v>19000</v>
      </c>
      <c r="F12" s="52">
        <v>22677.09</v>
      </c>
      <c r="G12" s="52">
        <f t="shared" si="0"/>
        <v>-3677.09</v>
      </c>
      <c r="H12" s="54">
        <f t="shared" si="1"/>
        <v>-13517.09</v>
      </c>
    </row>
    <row r="13" spans="1:8">
      <c r="A13" s="43" t="s">
        <v>93</v>
      </c>
      <c r="B13" s="53">
        <f>Bandy!C15</f>
        <v>88550</v>
      </c>
      <c r="C13" s="53">
        <f>Bandy!C59</f>
        <v>84512</v>
      </c>
      <c r="D13" s="53">
        <f>Bandy!C61</f>
        <v>4038</v>
      </c>
      <c r="E13" s="52">
        <v>0</v>
      </c>
      <c r="F13" s="52">
        <v>48556.15</v>
      </c>
      <c r="G13" s="52">
        <f t="shared" si="0"/>
        <v>-48556.15</v>
      </c>
      <c r="H13" s="54">
        <f t="shared" si="1"/>
        <v>-52594.15</v>
      </c>
    </row>
    <row r="14" spans="1:8">
      <c r="A14" s="43" t="s">
        <v>96</v>
      </c>
      <c r="B14" s="53">
        <f>Bryting!C15</f>
        <v>140375</v>
      </c>
      <c r="C14" s="53">
        <f>Bryting!C59</f>
        <v>142534</v>
      </c>
      <c r="D14" s="53">
        <f>Bryting!C61</f>
        <v>-2159</v>
      </c>
      <c r="E14" s="52">
        <v>97100</v>
      </c>
      <c r="F14" s="52">
        <v>38127.53</v>
      </c>
      <c r="G14" s="52">
        <f t="shared" si="0"/>
        <v>58972.47</v>
      </c>
      <c r="H14" s="54">
        <f t="shared" si="1"/>
        <v>61131.47</v>
      </c>
    </row>
    <row r="15" spans="1:8">
      <c r="A15" s="43" t="s">
        <v>100</v>
      </c>
      <c r="B15" s="53">
        <f>Rugby!C15</f>
        <v>90200</v>
      </c>
      <c r="C15" s="53">
        <f>Rugby!C59</f>
        <v>92384</v>
      </c>
      <c r="D15" s="53">
        <f>Rugby!C61</f>
        <v>-2184</v>
      </c>
      <c r="E15" s="52">
        <v>52500</v>
      </c>
      <c r="F15" s="52">
        <f>48492.88+327.25</f>
        <v>48820.13</v>
      </c>
      <c r="G15" s="52">
        <f t="shared" si="0"/>
        <v>3679.8700000000026</v>
      </c>
      <c r="H15" s="54">
        <f t="shared" si="1"/>
        <v>5863.8700000000026</v>
      </c>
    </row>
    <row r="16" spans="1:8">
      <c r="A16" s="43" t="s">
        <v>264</v>
      </c>
      <c r="B16" s="53">
        <f>Sykkel!C15</f>
        <v>160000</v>
      </c>
      <c r="C16" s="53">
        <f>Sykkel!C59</f>
        <v>111394</v>
      </c>
      <c r="D16" s="53">
        <f>Sykkel!C61</f>
        <v>48606</v>
      </c>
      <c r="E16" s="52">
        <v>186200</v>
      </c>
      <c r="F16" s="52">
        <v>83316.679999999993</v>
      </c>
      <c r="G16" s="52">
        <f t="shared" si="0"/>
        <v>102883.32</v>
      </c>
      <c r="H16" s="54">
        <f t="shared" si="1"/>
        <v>54277.320000000007</v>
      </c>
    </row>
    <row r="17" spans="1:18" s="39" customFormat="1">
      <c r="A17" s="43" t="s">
        <v>249</v>
      </c>
      <c r="B17" s="55">
        <f>'Sagene IF'!C15</f>
        <v>5278825</v>
      </c>
      <c r="C17" s="55">
        <f>'Sagene IF'!C59</f>
        <v>4851860.5999999996</v>
      </c>
      <c r="D17" s="55">
        <f>'Sagene IF'!C61</f>
        <v>426964.40000000037</v>
      </c>
      <c r="E17" s="56">
        <f>SUM(E3:E16)</f>
        <v>2207257.35</v>
      </c>
      <c r="F17" s="56">
        <f>SUM(F3:F16)</f>
        <v>2125171.63</v>
      </c>
      <c r="G17" s="56">
        <f t="shared" si="0"/>
        <v>82085.720000000205</v>
      </c>
      <c r="H17" s="57">
        <f t="shared" si="1"/>
        <v>-344878.68000000017</v>
      </c>
    </row>
    <row r="19" spans="1:18">
      <c r="A19" s="39" t="s">
        <v>267</v>
      </c>
    </row>
    <row r="20" spans="1:18">
      <c r="A20" s="12" t="s">
        <v>280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>
      <c r="A21" s="12" t="s">
        <v>281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>
      <c r="A22" s="12" t="s">
        <v>270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>
      <c r="A23" s="12" t="s">
        <v>272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</sheetData>
  <mergeCells count="4">
    <mergeCell ref="A1:A2"/>
    <mergeCell ref="B1:D1"/>
    <mergeCell ref="E1:G1"/>
    <mergeCell ref="H1:H2"/>
  </mergeCells>
  <phoneticPr fontId="5" type="noConversion"/>
  <pageMargins left="0.79000000000000015" right="0.79000000000000015" top="1" bottom="1" header="0.5" footer="0.5"/>
  <pageSetup paperSize="9" scale="78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1"/>
  <sheetViews>
    <sheetView topLeftCell="A10" workbookViewId="0">
      <pane xSplit="5" topLeftCell="H1" activePane="topRight" state="frozen"/>
      <selection pane="topRight" activeCell="E36" sqref="E36"/>
    </sheetView>
  </sheetViews>
  <sheetFormatPr baseColWidth="10" defaultRowHeight="15" x14ac:dyDescent="0"/>
  <cols>
    <col min="2" max="2" width="46" bestFit="1" customWidth="1"/>
    <col min="3" max="3" width="12.5" bestFit="1" customWidth="1"/>
    <col min="4" max="4" width="13.5" bestFit="1" customWidth="1"/>
    <col min="6" max="6" width="13.6640625" bestFit="1" customWidth="1"/>
    <col min="7" max="7" width="14.6640625" bestFit="1" customWidth="1"/>
    <col min="8" max="8" width="14.5" bestFit="1" customWidth="1"/>
    <col min="9" max="9" width="15.5" bestFit="1" customWidth="1"/>
    <col min="10" max="10" width="12.5" bestFit="1" customWidth="1"/>
    <col min="11" max="11" width="13.5" bestFit="1" customWidth="1"/>
    <col min="12" max="12" width="12.1640625" bestFit="1" customWidth="1"/>
    <col min="13" max="13" width="13.1640625" bestFit="1" customWidth="1"/>
    <col min="19" max="19" width="11.83203125" bestFit="1" customWidth="1"/>
    <col min="20" max="20" width="14" bestFit="1" customWidth="1"/>
    <col min="21" max="21" width="15" bestFit="1" customWidth="1"/>
    <col min="22" max="22" width="17.33203125" bestFit="1" customWidth="1"/>
    <col min="23" max="23" width="18.33203125" bestFit="1" customWidth="1"/>
    <col min="24" max="24" width="14.83203125" bestFit="1" customWidth="1"/>
    <col min="25" max="25" width="15.83203125" bestFit="1" customWidth="1"/>
    <col min="26" max="26" width="16.83203125" bestFit="1" customWidth="1"/>
    <col min="27" max="27" width="17.83203125" bestFit="1" customWidth="1"/>
    <col min="28" max="28" width="16.6640625" bestFit="1" customWidth="1"/>
    <col min="29" max="29" width="17.6640625" bestFit="1" customWidth="1"/>
  </cols>
  <sheetData>
    <row r="1" spans="1:29" s="6" customFormat="1">
      <c r="A1" s="6" t="s">
        <v>0</v>
      </c>
    </row>
    <row r="2" spans="1:29" s="6" customFormat="1">
      <c r="A2" s="4" t="s">
        <v>1</v>
      </c>
      <c r="B2" s="4" t="s">
        <v>2</v>
      </c>
      <c r="C2" s="5" t="s">
        <v>58</v>
      </c>
      <c r="D2" s="5" t="s">
        <v>59</v>
      </c>
      <c r="E2" s="5" t="s">
        <v>60</v>
      </c>
      <c r="F2" s="8" t="s">
        <v>61</v>
      </c>
      <c r="G2" s="4" t="s">
        <v>62</v>
      </c>
      <c r="H2" s="8" t="s">
        <v>63</v>
      </c>
      <c r="I2" s="4" t="s">
        <v>64</v>
      </c>
      <c r="J2" s="8" t="s">
        <v>65</v>
      </c>
      <c r="K2" s="4" t="s">
        <v>66</v>
      </c>
      <c r="L2" s="8" t="s">
        <v>67</v>
      </c>
      <c r="M2" s="4" t="s">
        <v>68</v>
      </c>
      <c r="N2" s="8" t="s">
        <v>69</v>
      </c>
      <c r="O2" s="4" t="s">
        <v>70</v>
      </c>
      <c r="P2" s="8" t="s">
        <v>71</v>
      </c>
      <c r="Q2" s="4" t="s">
        <v>72</v>
      </c>
      <c r="R2" s="8" t="s">
        <v>73</v>
      </c>
      <c r="S2" s="4" t="s">
        <v>74</v>
      </c>
      <c r="T2" s="8" t="s">
        <v>75</v>
      </c>
      <c r="U2" s="4" t="s">
        <v>76</v>
      </c>
      <c r="V2" s="8" t="s">
        <v>77</v>
      </c>
      <c r="W2" s="4" t="s">
        <v>78</v>
      </c>
      <c r="X2" s="8" t="s">
        <v>79</v>
      </c>
      <c r="Y2" s="4" t="s">
        <v>80</v>
      </c>
      <c r="Z2" s="8" t="s">
        <v>81</v>
      </c>
      <c r="AA2" s="4" t="s">
        <v>82</v>
      </c>
      <c r="AB2" s="8" t="s">
        <v>83</v>
      </c>
      <c r="AC2" s="4" t="s">
        <v>84</v>
      </c>
    </row>
    <row r="3" spans="1:29">
      <c r="A3" s="1">
        <v>3000</v>
      </c>
      <c r="B3" s="1" t="s">
        <v>3</v>
      </c>
      <c r="C3" s="3">
        <f>F3+H3+J3+L3+N3+P3+R3+T3+V3+X3+Z3+AB3</f>
        <v>300000</v>
      </c>
      <c r="D3" s="2">
        <f>G3+I3+K3+M3+O3+Q3+S3+U3+W3+Y3+AA3+AC3</f>
        <v>0</v>
      </c>
      <c r="E3" s="3">
        <f>C3-D3</f>
        <v>300000</v>
      </c>
      <c r="F3" s="9">
        <v>12500</v>
      </c>
      <c r="G3" s="1">
        <v>0</v>
      </c>
      <c r="H3" s="9">
        <v>12500</v>
      </c>
      <c r="I3" s="1">
        <v>0</v>
      </c>
      <c r="J3" s="9">
        <v>12500</v>
      </c>
      <c r="K3" s="1">
        <v>0</v>
      </c>
      <c r="L3" s="9">
        <v>12500</v>
      </c>
      <c r="M3" s="1">
        <v>0</v>
      </c>
      <c r="N3" s="9">
        <v>50000</v>
      </c>
      <c r="O3" s="1">
        <v>0</v>
      </c>
      <c r="P3" s="9">
        <v>50000</v>
      </c>
      <c r="Q3" s="1">
        <v>0</v>
      </c>
      <c r="R3" s="9">
        <v>12500</v>
      </c>
      <c r="S3" s="1">
        <v>0</v>
      </c>
      <c r="T3" s="9">
        <v>12500</v>
      </c>
      <c r="U3" s="1">
        <v>0</v>
      </c>
      <c r="V3" s="9">
        <v>12500</v>
      </c>
      <c r="W3" s="1">
        <v>0</v>
      </c>
      <c r="X3" s="9">
        <v>12500</v>
      </c>
      <c r="Y3" s="1">
        <v>0</v>
      </c>
      <c r="Z3" s="9">
        <v>50000</v>
      </c>
      <c r="AA3" s="1">
        <v>0</v>
      </c>
      <c r="AB3" s="9">
        <v>50000</v>
      </c>
      <c r="AC3" s="1">
        <v>0</v>
      </c>
    </row>
    <row r="4" spans="1:29">
      <c r="A4" s="1">
        <v>3001</v>
      </c>
      <c r="B4" s="1" t="s">
        <v>4</v>
      </c>
      <c r="C4" s="3">
        <f t="shared" ref="C4:D14" si="0">F4+H4+J4+L4+N4+P4+R4+T4+V4+X4+Z4+AB4</f>
        <v>0</v>
      </c>
      <c r="D4" s="2">
        <f t="shared" si="0"/>
        <v>0</v>
      </c>
      <c r="E4" s="3">
        <f t="shared" ref="E4:E15" si="1">C4-D4</f>
        <v>0</v>
      </c>
      <c r="F4" s="9">
        <v>0</v>
      </c>
      <c r="G4" s="1">
        <v>0</v>
      </c>
      <c r="H4" s="9">
        <v>0</v>
      </c>
      <c r="I4" s="1">
        <v>0</v>
      </c>
      <c r="J4" s="9">
        <v>0</v>
      </c>
      <c r="K4" s="1">
        <v>0</v>
      </c>
      <c r="L4" s="9">
        <v>0</v>
      </c>
      <c r="M4" s="1">
        <v>0</v>
      </c>
      <c r="N4" s="9">
        <v>0</v>
      </c>
      <c r="O4" s="1">
        <v>0</v>
      </c>
      <c r="P4" s="9">
        <v>0</v>
      </c>
      <c r="Q4" s="1">
        <v>0</v>
      </c>
      <c r="R4" s="9">
        <v>0</v>
      </c>
      <c r="S4" s="1">
        <v>0</v>
      </c>
      <c r="T4" s="9">
        <v>0</v>
      </c>
      <c r="U4" s="1">
        <v>0</v>
      </c>
      <c r="V4" s="9">
        <v>0</v>
      </c>
      <c r="W4" s="1">
        <v>0</v>
      </c>
      <c r="X4" s="9">
        <v>0</v>
      </c>
      <c r="Y4" s="1">
        <v>0</v>
      </c>
      <c r="Z4" s="9">
        <v>0</v>
      </c>
      <c r="AA4" s="1">
        <v>0</v>
      </c>
      <c r="AB4" s="9">
        <v>0</v>
      </c>
      <c r="AC4" s="1">
        <v>0</v>
      </c>
    </row>
    <row r="5" spans="1:29">
      <c r="A5" s="1">
        <v>3100</v>
      </c>
      <c r="B5" s="1" t="s">
        <v>5</v>
      </c>
      <c r="C5" s="3">
        <f t="shared" si="0"/>
        <v>160000</v>
      </c>
      <c r="D5" s="2">
        <f t="shared" si="0"/>
        <v>0</v>
      </c>
      <c r="E5" s="3">
        <f t="shared" si="1"/>
        <v>160000</v>
      </c>
      <c r="F5" s="9">
        <v>20000</v>
      </c>
      <c r="G5" s="1">
        <v>0</v>
      </c>
      <c r="H5" s="9">
        <v>20000</v>
      </c>
      <c r="I5" s="1">
        <v>0</v>
      </c>
      <c r="J5" s="9">
        <v>20000</v>
      </c>
      <c r="K5" s="1">
        <v>0</v>
      </c>
      <c r="L5" s="9">
        <v>20000</v>
      </c>
      <c r="M5" s="1">
        <v>0</v>
      </c>
      <c r="N5" s="9">
        <v>0</v>
      </c>
      <c r="O5" s="1">
        <v>0</v>
      </c>
      <c r="P5" s="9">
        <v>0</v>
      </c>
      <c r="Q5" s="1">
        <v>0</v>
      </c>
      <c r="R5" s="9">
        <v>0</v>
      </c>
      <c r="S5" s="1">
        <v>0</v>
      </c>
      <c r="T5" s="9">
        <v>0</v>
      </c>
      <c r="U5" s="1">
        <v>0</v>
      </c>
      <c r="V5" s="9">
        <v>20000</v>
      </c>
      <c r="W5" s="1">
        <v>0</v>
      </c>
      <c r="X5" s="9">
        <v>20000</v>
      </c>
      <c r="Y5" s="1">
        <v>0</v>
      </c>
      <c r="Z5" s="9">
        <v>20000</v>
      </c>
      <c r="AA5" s="1">
        <v>0</v>
      </c>
      <c r="AB5" s="9">
        <v>20000</v>
      </c>
      <c r="AC5" s="1">
        <v>0</v>
      </c>
    </row>
    <row r="6" spans="1:29">
      <c r="A6" s="1">
        <v>3110</v>
      </c>
      <c r="B6" s="1" t="s">
        <v>6</v>
      </c>
      <c r="C6" s="3">
        <f t="shared" si="0"/>
        <v>16000</v>
      </c>
      <c r="D6" s="2">
        <f t="shared" si="0"/>
        <v>0</v>
      </c>
      <c r="E6" s="3">
        <f t="shared" si="1"/>
        <v>16000</v>
      </c>
      <c r="F6" s="9">
        <v>2000</v>
      </c>
      <c r="G6" s="1">
        <v>0</v>
      </c>
      <c r="H6" s="9">
        <v>2000</v>
      </c>
      <c r="I6" s="1">
        <v>0</v>
      </c>
      <c r="J6" s="9">
        <v>2000</v>
      </c>
      <c r="K6" s="1">
        <v>0</v>
      </c>
      <c r="L6" s="9">
        <v>2000</v>
      </c>
      <c r="M6" s="1">
        <v>0</v>
      </c>
      <c r="N6" s="9">
        <v>0</v>
      </c>
      <c r="O6" s="1">
        <v>0</v>
      </c>
      <c r="P6" s="9">
        <v>0</v>
      </c>
      <c r="Q6" s="1">
        <v>0</v>
      </c>
      <c r="R6" s="9">
        <v>0</v>
      </c>
      <c r="S6" s="1">
        <v>0</v>
      </c>
      <c r="T6" s="9">
        <v>0</v>
      </c>
      <c r="U6" s="1">
        <v>0</v>
      </c>
      <c r="V6" s="9">
        <v>2000</v>
      </c>
      <c r="W6" s="1">
        <v>0</v>
      </c>
      <c r="X6" s="9">
        <v>2000</v>
      </c>
      <c r="Y6" s="1">
        <v>0</v>
      </c>
      <c r="Z6" s="9">
        <v>2000</v>
      </c>
      <c r="AA6" s="1">
        <v>0</v>
      </c>
      <c r="AB6" s="9">
        <v>2000</v>
      </c>
      <c r="AC6" s="1">
        <v>0</v>
      </c>
    </row>
    <row r="7" spans="1:29">
      <c r="A7" s="1">
        <v>3120</v>
      </c>
      <c r="B7" s="1" t="s">
        <v>7</v>
      </c>
      <c r="C7" s="3">
        <f t="shared" si="0"/>
        <v>0</v>
      </c>
      <c r="D7" s="2">
        <f t="shared" si="0"/>
        <v>0</v>
      </c>
      <c r="E7" s="3">
        <f t="shared" si="1"/>
        <v>0</v>
      </c>
      <c r="F7" s="9">
        <v>0</v>
      </c>
      <c r="G7" s="1">
        <v>0</v>
      </c>
      <c r="H7" s="9">
        <v>0</v>
      </c>
      <c r="I7" s="1">
        <v>0</v>
      </c>
      <c r="J7" s="9">
        <v>0</v>
      </c>
      <c r="K7" s="1">
        <v>0</v>
      </c>
      <c r="L7" s="9">
        <v>0</v>
      </c>
      <c r="M7" s="1">
        <v>0</v>
      </c>
      <c r="N7" s="9">
        <v>0</v>
      </c>
      <c r="O7" s="1">
        <v>0</v>
      </c>
      <c r="P7" s="9">
        <v>0</v>
      </c>
      <c r="Q7" s="1">
        <v>0</v>
      </c>
      <c r="R7" s="9">
        <v>0</v>
      </c>
      <c r="S7" s="1">
        <v>0</v>
      </c>
      <c r="T7" s="9">
        <v>0</v>
      </c>
      <c r="U7" s="1">
        <v>0</v>
      </c>
      <c r="V7" s="9">
        <v>0</v>
      </c>
      <c r="W7" s="1">
        <v>0</v>
      </c>
      <c r="X7" s="9">
        <v>0</v>
      </c>
      <c r="Y7" s="1">
        <v>0</v>
      </c>
      <c r="Z7" s="9">
        <v>0</v>
      </c>
      <c r="AA7" s="1">
        <v>0</v>
      </c>
      <c r="AB7" s="9">
        <v>0</v>
      </c>
      <c r="AC7" s="1">
        <v>0</v>
      </c>
    </row>
    <row r="8" spans="1:29">
      <c r="A8" s="1">
        <v>3400</v>
      </c>
      <c r="B8" s="1" t="s">
        <v>8</v>
      </c>
      <c r="C8" s="3">
        <f t="shared" si="0"/>
        <v>0</v>
      </c>
      <c r="D8" s="2">
        <f t="shared" si="0"/>
        <v>0</v>
      </c>
      <c r="E8" s="3">
        <f t="shared" si="1"/>
        <v>0</v>
      </c>
      <c r="F8" s="9">
        <v>0</v>
      </c>
      <c r="G8" s="1">
        <v>0</v>
      </c>
      <c r="H8" s="9">
        <v>0</v>
      </c>
      <c r="I8" s="1">
        <v>0</v>
      </c>
      <c r="J8" s="9">
        <v>0</v>
      </c>
      <c r="K8" s="1">
        <v>0</v>
      </c>
      <c r="L8" s="9">
        <v>0</v>
      </c>
      <c r="M8" s="1">
        <v>0</v>
      </c>
      <c r="N8" s="9">
        <v>0</v>
      </c>
      <c r="O8" s="1">
        <v>0</v>
      </c>
      <c r="P8" s="9">
        <v>0</v>
      </c>
      <c r="Q8" s="1">
        <v>0</v>
      </c>
      <c r="R8" s="9">
        <v>0</v>
      </c>
      <c r="S8" s="1">
        <v>0</v>
      </c>
      <c r="T8" s="9">
        <v>0</v>
      </c>
      <c r="U8" s="1">
        <v>0</v>
      </c>
      <c r="V8" s="9">
        <v>0</v>
      </c>
      <c r="W8" s="1">
        <v>0</v>
      </c>
      <c r="X8" s="9">
        <v>0</v>
      </c>
      <c r="Y8" s="1">
        <v>0</v>
      </c>
      <c r="Z8" s="9">
        <v>0</v>
      </c>
      <c r="AA8" s="1">
        <v>0</v>
      </c>
      <c r="AB8" s="9">
        <v>0</v>
      </c>
      <c r="AC8" s="1">
        <v>0</v>
      </c>
    </row>
    <row r="9" spans="1:29">
      <c r="A9" s="1">
        <v>3700</v>
      </c>
      <c r="B9" s="1" t="s">
        <v>9</v>
      </c>
      <c r="C9" s="3">
        <f t="shared" si="0"/>
        <v>0</v>
      </c>
      <c r="D9" s="2">
        <f t="shared" si="0"/>
        <v>0</v>
      </c>
      <c r="E9" s="3">
        <f t="shared" si="1"/>
        <v>0</v>
      </c>
      <c r="F9" s="9">
        <v>0</v>
      </c>
      <c r="G9" s="1">
        <v>0</v>
      </c>
      <c r="H9" s="9">
        <v>0</v>
      </c>
      <c r="I9" s="1">
        <v>0</v>
      </c>
      <c r="J9" s="9">
        <v>0</v>
      </c>
      <c r="K9" s="1">
        <v>0</v>
      </c>
      <c r="L9" s="9">
        <v>0</v>
      </c>
      <c r="M9" s="1">
        <v>0</v>
      </c>
      <c r="N9" s="9">
        <v>0</v>
      </c>
      <c r="O9" s="1">
        <v>0</v>
      </c>
      <c r="P9" s="9">
        <v>0</v>
      </c>
      <c r="Q9" s="1">
        <v>0</v>
      </c>
      <c r="R9" s="9">
        <v>0</v>
      </c>
      <c r="S9" s="1">
        <v>0</v>
      </c>
      <c r="T9" s="9">
        <v>0</v>
      </c>
      <c r="U9" s="1">
        <v>0</v>
      </c>
      <c r="V9" s="9">
        <v>0</v>
      </c>
      <c r="W9" s="1">
        <v>0</v>
      </c>
      <c r="X9" s="9">
        <v>0</v>
      </c>
      <c r="Y9" s="1">
        <v>0</v>
      </c>
      <c r="Z9" s="9">
        <v>0</v>
      </c>
      <c r="AA9" s="1">
        <v>0</v>
      </c>
      <c r="AB9" s="9">
        <v>0</v>
      </c>
      <c r="AC9" s="1">
        <v>0</v>
      </c>
    </row>
    <row r="10" spans="1:29">
      <c r="A10" s="1">
        <v>3940</v>
      </c>
      <c r="B10" s="1" t="s">
        <v>10</v>
      </c>
      <c r="C10" s="3">
        <f t="shared" si="0"/>
        <v>0</v>
      </c>
      <c r="D10" s="2">
        <f t="shared" si="0"/>
        <v>0</v>
      </c>
      <c r="E10" s="3">
        <f t="shared" si="1"/>
        <v>0</v>
      </c>
      <c r="F10" s="9">
        <v>0</v>
      </c>
      <c r="G10" s="1">
        <v>0</v>
      </c>
      <c r="H10" s="9">
        <v>0</v>
      </c>
      <c r="I10" s="1">
        <v>0</v>
      </c>
      <c r="J10" s="9">
        <v>0</v>
      </c>
      <c r="K10" s="1">
        <v>0</v>
      </c>
      <c r="L10" s="9">
        <v>0</v>
      </c>
      <c r="M10" s="1">
        <v>0</v>
      </c>
      <c r="N10" s="9">
        <v>0</v>
      </c>
      <c r="O10" s="1">
        <v>0</v>
      </c>
      <c r="P10" s="9">
        <v>0</v>
      </c>
      <c r="Q10" s="1">
        <v>0</v>
      </c>
      <c r="R10" s="9">
        <v>0</v>
      </c>
      <c r="S10" s="1">
        <v>0</v>
      </c>
      <c r="T10" s="9">
        <v>0</v>
      </c>
      <c r="U10" s="1">
        <v>0</v>
      </c>
      <c r="V10" s="9">
        <v>0</v>
      </c>
      <c r="W10" s="1">
        <v>0</v>
      </c>
      <c r="X10" s="9">
        <v>0</v>
      </c>
      <c r="Y10" s="1">
        <v>0</v>
      </c>
      <c r="Z10" s="9">
        <v>0</v>
      </c>
      <c r="AA10" s="1">
        <v>0</v>
      </c>
      <c r="AB10" s="9">
        <v>0</v>
      </c>
      <c r="AC10" s="1">
        <v>0</v>
      </c>
    </row>
    <row r="11" spans="1:29">
      <c r="A11" s="1">
        <v>3960</v>
      </c>
      <c r="B11" s="1" t="s">
        <v>11</v>
      </c>
      <c r="C11" s="3">
        <f t="shared" si="0"/>
        <v>0</v>
      </c>
      <c r="D11" s="2">
        <f t="shared" si="0"/>
        <v>0</v>
      </c>
      <c r="E11" s="3">
        <f t="shared" si="1"/>
        <v>0</v>
      </c>
      <c r="F11" s="9">
        <v>0</v>
      </c>
      <c r="G11" s="1">
        <v>0</v>
      </c>
      <c r="H11" s="9">
        <v>0</v>
      </c>
      <c r="I11" s="1">
        <v>0</v>
      </c>
      <c r="J11" s="9">
        <v>0</v>
      </c>
      <c r="K11" s="1">
        <v>0</v>
      </c>
      <c r="L11" s="9">
        <v>0</v>
      </c>
      <c r="M11" s="1">
        <v>0</v>
      </c>
      <c r="N11" s="9">
        <v>0</v>
      </c>
      <c r="O11" s="1">
        <v>0</v>
      </c>
      <c r="P11" s="9">
        <v>0</v>
      </c>
      <c r="Q11" s="1">
        <v>0</v>
      </c>
      <c r="R11" s="9">
        <v>0</v>
      </c>
      <c r="S11" s="1">
        <v>0</v>
      </c>
      <c r="T11" s="9">
        <v>0</v>
      </c>
      <c r="U11" s="1">
        <v>0</v>
      </c>
      <c r="V11" s="9">
        <v>0</v>
      </c>
      <c r="W11" s="1">
        <v>0</v>
      </c>
      <c r="X11" s="9">
        <v>0</v>
      </c>
      <c r="Y11" s="1">
        <v>0</v>
      </c>
      <c r="Z11" s="9">
        <v>0</v>
      </c>
      <c r="AA11" s="1">
        <v>0</v>
      </c>
      <c r="AB11" s="9">
        <v>0</v>
      </c>
      <c r="AC11" s="1">
        <v>0</v>
      </c>
    </row>
    <row r="12" spans="1:29">
      <c r="A12" s="1">
        <v>3970</v>
      </c>
      <c r="B12" s="1" t="s">
        <v>12</v>
      </c>
      <c r="C12" s="3">
        <f t="shared" si="0"/>
        <v>0</v>
      </c>
      <c r="D12" s="2">
        <f t="shared" si="0"/>
        <v>0</v>
      </c>
      <c r="E12" s="3">
        <f t="shared" si="1"/>
        <v>0</v>
      </c>
      <c r="F12" s="9">
        <v>0</v>
      </c>
      <c r="G12" s="1">
        <v>0</v>
      </c>
      <c r="H12" s="9">
        <v>0</v>
      </c>
      <c r="I12" s="1">
        <v>0</v>
      </c>
      <c r="J12" s="9">
        <v>0</v>
      </c>
      <c r="K12" s="1">
        <v>0</v>
      </c>
      <c r="L12" s="9">
        <v>0</v>
      </c>
      <c r="M12" s="1">
        <v>0</v>
      </c>
      <c r="N12" s="9">
        <v>0</v>
      </c>
      <c r="O12" s="1">
        <v>0</v>
      </c>
      <c r="P12" s="9">
        <v>0</v>
      </c>
      <c r="Q12" s="1">
        <v>0</v>
      </c>
      <c r="R12" s="9">
        <v>0</v>
      </c>
      <c r="S12" s="1">
        <v>0</v>
      </c>
      <c r="T12" s="9">
        <v>0</v>
      </c>
      <c r="U12" s="1">
        <v>0</v>
      </c>
      <c r="V12" s="9">
        <v>0</v>
      </c>
      <c r="W12" s="1">
        <v>0</v>
      </c>
      <c r="X12" s="9">
        <v>0</v>
      </c>
      <c r="Y12" s="1">
        <v>0</v>
      </c>
      <c r="Z12" s="9">
        <v>0</v>
      </c>
      <c r="AA12" s="1">
        <v>0</v>
      </c>
      <c r="AB12" s="9">
        <v>0</v>
      </c>
      <c r="AC12" s="1">
        <v>0</v>
      </c>
    </row>
    <row r="13" spans="1:29">
      <c r="A13" s="1">
        <v>3971</v>
      </c>
      <c r="B13" s="1" t="s">
        <v>13</v>
      </c>
      <c r="C13" s="3">
        <f t="shared" si="0"/>
        <v>0</v>
      </c>
      <c r="D13" s="2">
        <f t="shared" si="0"/>
        <v>0</v>
      </c>
      <c r="E13" s="3">
        <f t="shared" si="1"/>
        <v>0</v>
      </c>
      <c r="F13" s="9">
        <v>0</v>
      </c>
      <c r="G13" s="1">
        <v>0</v>
      </c>
      <c r="H13" s="9">
        <v>0</v>
      </c>
      <c r="I13" s="1">
        <v>0</v>
      </c>
      <c r="J13" s="9">
        <v>0</v>
      </c>
      <c r="K13" s="1">
        <v>0</v>
      </c>
      <c r="L13" s="9">
        <v>0</v>
      </c>
      <c r="M13" s="1">
        <v>0</v>
      </c>
      <c r="N13" s="9">
        <v>0</v>
      </c>
      <c r="O13" s="1">
        <v>0</v>
      </c>
      <c r="P13" s="9">
        <v>0</v>
      </c>
      <c r="Q13" s="1">
        <v>0</v>
      </c>
      <c r="R13" s="9">
        <v>0</v>
      </c>
      <c r="S13" s="1">
        <v>0</v>
      </c>
      <c r="T13" s="9">
        <v>0</v>
      </c>
      <c r="U13" s="1">
        <v>0</v>
      </c>
      <c r="V13" s="9">
        <v>0</v>
      </c>
      <c r="W13" s="1">
        <v>0</v>
      </c>
      <c r="X13" s="9">
        <v>0</v>
      </c>
      <c r="Y13" s="1">
        <v>0</v>
      </c>
      <c r="Z13" s="9">
        <v>0</v>
      </c>
      <c r="AA13" s="1">
        <v>0</v>
      </c>
      <c r="AB13" s="9">
        <v>0</v>
      </c>
      <c r="AC13" s="1">
        <v>0</v>
      </c>
    </row>
    <row r="14" spans="1:29">
      <c r="A14" s="1">
        <v>3999</v>
      </c>
      <c r="B14" s="1" t="s">
        <v>14</v>
      </c>
      <c r="C14" s="3">
        <f t="shared" si="0"/>
        <v>0</v>
      </c>
      <c r="D14" s="2">
        <f t="shared" si="0"/>
        <v>0</v>
      </c>
      <c r="E14" s="3">
        <f t="shared" si="1"/>
        <v>0</v>
      </c>
      <c r="F14" s="9">
        <v>0</v>
      </c>
      <c r="G14" s="1">
        <v>0</v>
      </c>
      <c r="H14" s="9">
        <v>0</v>
      </c>
      <c r="I14" s="1">
        <v>0</v>
      </c>
      <c r="J14" s="9">
        <v>0</v>
      </c>
      <c r="K14" s="1">
        <v>0</v>
      </c>
      <c r="L14" s="9">
        <v>0</v>
      </c>
      <c r="M14" s="1">
        <v>0</v>
      </c>
      <c r="N14" s="9">
        <v>0</v>
      </c>
      <c r="O14" s="1">
        <v>0</v>
      </c>
      <c r="P14" s="9">
        <v>0</v>
      </c>
      <c r="Q14" s="1">
        <v>0</v>
      </c>
      <c r="R14" s="9">
        <v>0</v>
      </c>
      <c r="S14" s="1">
        <v>0</v>
      </c>
      <c r="T14" s="9">
        <v>0</v>
      </c>
      <c r="U14" s="1">
        <v>0</v>
      </c>
      <c r="V14" s="9">
        <v>0</v>
      </c>
      <c r="W14" s="1">
        <v>0</v>
      </c>
      <c r="X14" s="9">
        <v>0</v>
      </c>
      <c r="Y14" s="1">
        <v>0</v>
      </c>
      <c r="Z14" s="9">
        <v>0</v>
      </c>
      <c r="AA14" s="1">
        <v>0</v>
      </c>
      <c r="AB14" s="9">
        <v>0</v>
      </c>
      <c r="AC14" s="1">
        <v>0</v>
      </c>
    </row>
    <row r="15" spans="1:29" s="6" customFormat="1">
      <c r="A15" s="4" t="s">
        <v>15</v>
      </c>
      <c r="B15" s="4"/>
      <c r="C15" s="7">
        <f t="shared" ref="C15" si="2">SUM(C3:C14)</f>
        <v>476000</v>
      </c>
      <c r="D15" s="5">
        <f>SUM(D3:D14)</f>
        <v>0</v>
      </c>
      <c r="E15" s="7">
        <f t="shared" si="1"/>
        <v>476000</v>
      </c>
      <c r="F15" s="8">
        <f>SUM(F3:F14)</f>
        <v>34500</v>
      </c>
      <c r="G15" s="4">
        <f>SUM(G3:G14)</f>
        <v>0</v>
      </c>
      <c r="H15" s="8">
        <f t="shared" ref="H15:AC15" si="3">SUM(H3:H14)</f>
        <v>34500</v>
      </c>
      <c r="I15" s="4">
        <f t="shared" si="3"/>
        <v>0</v>
      </c>
      <c r="J15" s="8">
        <f t="shared" si="3"/>
        <v>34500</v>
      </c>
      <c r="K15" s="4">
        <f t="shared" si="3"/>
        <v>0</v>
      </c>
      <c r="L15" s="8">
        <f t="shared" si="3"/>
        <v>34500</v>
      </c>
      <c r="M15" s="4">
        <f t="shared" si="3"/>
        <v>0</v>
      </c>
      <c r="N15" s="8">
        <f t="shared" si="3"/>
        <v>50000</v>
      </c>
      <c r="O15" s="4">
        <f t="shared" si="3"/>
        <v>0</v>
      </c>
      <c r="P15" s="8">
        <f t="shared" si="3"/>
        <v>50000</v>
      </c>
      <c r="Q15" s="4">
        <f t="shared" si="3"/>
        <v>0</v>
      </c>
      <c r="R15" s="8">
        <f t="shared" si="3"/>
        <v>12500</v>
      </c>
      <c r="S15" s="4">
        <f t="shared" si="3"/>
        <v>0</v>
      </c>
      <c r="T15" s="8">
        <f t="shared" si="3"/>
        <v>12500</v>
      </c>
      <c r="U15" s="4">
        <f t="shared" si="3"/>
        <v>0</v>
      </c>
      <c r="V15" s="8">
        <f t="shared" si="3"/>
        <v>34500</v>
      </c>
      <c r="W15" s="4">
        <f t="shared" si="3"/>
        <v>0</v>
      </c>
      <c r="X15" s="8">
        <f t="shared" si="3"/>
        <v>34500</v>
      </c>
      <c r="Y15" s="4">
        <f t="shared" si="3"/>
        <v>0</v>
      </c>
      <c r="Z15" s="8">
        <f t="shared" si="3"/>
        <v>72000</v>
      </c>
      <c r="AA15" s="4">
        <f t="shared" si="3"/>
        <v>0</v>
      </c>
      <c r="AB15" s="8">
        <f t="shared" si="3"/>
        <v>72000</v>
      </c>
      <c r="AC15" s="4">
        <f t="shared" si="3"/>
        <v>0</v>
      </c>
    </row>
    <row r="16" spans="1:29" s="31" customForma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</row>
    <row r="17" spans="1:29" s="33" customFormat="1">
      <c r="A17" s="32" t="s">
        <v>16</v>
      </c>
      <c r="B17" s="32"/>
      <c r="C17" s="5" t="s">
        <v>58</v>
      </c>
      <c r="D17" s="5" t="s">
        <v>59</v>
      </c>
      <c r="E17" s="5" t="s">
        <v>60</v>
      </c>
      <c r="F17" s="8" t="s">
        <v>61</v>
      </c>
      <c r="G17" s="4" t="s">
        <v>62</v>
      </c>
      <c r="H17" s="8" t="s">
        <v>63</v>
      </c>
      <c r="I17" s="4" t="s">
        <v>64</v>
      </c>
      <c r="J17" s="8" t="s">
        <v>65</v>
      </c>
      <c r="K17" s="4" t="s">
        <v>66</v>
      </c>
      <c r="L17" s="8" t="s">
        <v>67</v>
      </c>
      <c r="M17" s="4" t="s">
        <v>68</v>
      </c>
      <c r="N17" s="8" t="s">
        <v>69</v>
      </c>
      <c r="O17" s="4" t="s">
        <v>70</v>
      </c>
      <c r="P17" s="8" t="s">
        <v>71</v>
      </c>
      <c r="Q17" s="4" t="s">
        <v>72</v>
      </c>
      <c r="R17" s="8" t="s">
        <v>73</v>
      </c>
      <c r="S17" s="4" t="s">
        <v>74</v>
      </c>
      <c r="T17" s="8" t="s">
        <v>75</v>
      </c>
      <c r="U17" s="4" t="s">
        <v>76</v>
      </c>
      <c r="V17" s="8" t="s">
        <v>77</v>
      </c>
      <c r="W17" s="4" t="s">
        <v>78</v>
      </c>
      <c r="X17" s="8" t="s">
        <v>79</v>
      </c>
      <c r="Y17" s="4" t="s">
        <v>80</v>
      </c>
      <c r="Z17" s="8" t="s">
        <v>81</v>
      </c>
      <c r="AA17" s="4" t="s">
        <v>82</v>
      </c>
      <c r="AB17" s="8" t="s">
        <v>83</v>
      </c>
      <c r="AC17" s="4" t="s">
        <v>84</v>
      </c>
    </row>
    <row r="18" spans="1:29">
      <c r="A18" s="1">
        <v>4220</v>
      </c>
      <c r="B18" s="1" t="s">
        <v>17</v>
      </c>
      <c r="C18" s="3">
        <f t="shared" ref="C18:D58" si="4">F18+H18+J18+L18+N18+P18+R18+T18+V18+X18+Z18+AB18</f>
        <v>0</v>
      </c>
      <c r="D18" s="2">
        <f t="shared" si="4"/>
        <v>0</v>
      </c>
      <c r="E18" s="2">
        <f>C18-D18</f>
        <v>0</v>
      </c>
      <c r="F18" s="9">
        <v>0</v>
      </c>
      <c r="G18" s="1">
        <v>0</v>
      </c>
      <c r="H18" s="9">
        <v>0</v>
      </c>
      <c r="I18" s="1">
        <v>0</v>
      </c>
      <c r="J18" s="9">
        <v>0</v>
      </c>
      <c r="K18" s="1">
        <v>0</v>
      </c>
      <c r="L18" s="9">
        <v>0</v>
      </c>
      <c r="M18" s="1">
        <v>0</v>
      </c>
      <c r="N18" s="9">
        <v>0</v>
      </c>
      <c r="O18" s="1">
        <v>0</v>
      </c>
      <c r="P18" s="9">
        <v>0</v>
      </c>
      <c r="Q18" s="1">
        <v>0</v>
      </c>
      <c r="R18" s="9">
        <v>0</v>
      </c>
      <c r="S18" s="1">
        <v>0</v>
      </c>
      <c r="T18" s="9">
        <v>0</v>
      </c>
      <c r="U18" s="1">
        <v>0</v>
      </c>
      <c r="V18" s="9">
        <v>0</v>
      </c>
      <c r="W18" s="1">
        <v>0</v>
      </c>
      <c r="X18" s="9">
        <v>0</v>
      </c>
      <c r="Y18" s="1">
        <v>0</v>
      </c>
      <c r="Z18" s="9">
        <v>0</v>
      </c>
      <c r="AA18" s="1">
        <v>0</v>
      </c>
      <c r="AB18" s="9">
        <v>0</v>
      </c>
      <c r="AC18" s="1">
        <v>0</v>
      </c>
    </row>
    <row r="19" spans="1:29">
      <c r="A19" s="1">
        <v>4300</v>
      </c>
      <c r="B19" s="1" t="s">
        <v>18</v>
      </c>
      <c r="C19" s="3">
        <f t="shared" si="4"/>
        <v>80000</v>
      </c>
      <c r="D19" s="2">
        <f t="shared" si="4"/>
        <v>0</v>
      </c>
      <c r="E19" s="2">
        <f t="shared" ref="E19:E59" si="5">C19-D19</f>
        <v>80000</v>
      </c>
      <c r="F19" s="9">
        <v>20000</v>
      </c>
      <c r="G19" s="1">
        <v>0</v>
      </c>
      <c r="H19" s="9">
        <v>10000</v>
      </c>
      <c r="I19" s="1">
        <v>0</v>
      </c>
      <c r="J19" s="9">
        <v>5000</v>
      </c>
      <c r="K19" s="1">
        <v>0</v>
      </c>
      <c r="L19" s="9">
        <v>5000</v>
      </c>
      <c r="M19" s="1">
        <v>0</v>
      </c>
      <c r="N19" s="9">
        <v>0</v>
      </c>
      <c r="O19" s="1">
        <v>0</v>
      </c>
      <c r="P19" s="9">
        <v>0</v>
      </c>
      <c r="Q19" s="1">
        <v>0</v>
      </c>
      <c r="R19" s="9">
        <v>0</v>
      </c>
      <c r="S19" s="1">
        <v>0</v>
      </c>
      <c r="T19" s="9">
        <v>0</v>
      </c>
      <c r="U19" s="1">
        <v>0</v>
      </c>
      <c r="V19" s="9">
        <v>20000</v>
      </c>
      <c r="W19" s="1">
        <v>0</v>
      </c>
      <c r="X19" s="9">
        <v>10000</v>
      </c>
      <c r="Y19" s="1">
        <v>0</v>
      </c>
      <c r="Z19" s="9">
        <v>5000</v>
      </c>
      <c r="AA19" s="1">
        <v>0</v>
      </c>
      <c r="AB19" s="9">
        <v>5000</v>
      </c>
      <c r="AC19" s="1">
        <v>0</v>
      </c>
    </row>
    <row r="20" spans="1:29">
      <c r="A20" s="1">
        <v>4400</v>
      </c>
      <c r="B20" s="1" t="s">
        <v>19</v>
      </c>
      <c r="C20" s="3">
        <f t="shared" si="4"/>
        <v>16000</v>
      </c>
      <c r="D20" s="2">
        <f t="shared" si="4"/>
        <v>0</v>
      </c>
      <c r="E20" s="2">
        <f t="shared" si="5"/>
        <v>16000</v>
      </c>
      <c r="F20" s="9">
        <v>8000</v>
      </c>
      <c r="G20" s="1">
        <v>0</v>
      </c>
      <c r="H20" s="9">
        <v>0</v>
      </c>
      <c r="I20" s="1">
        <v>0</v>
      </c>
      <c r="J20" s="9">
        <v>0</v>
      </c>
      <c r="K20" s="1">
        <v>0</v>
      </c>
      <c r="L20" s="9">
        <v>0</v>
      </c>
      <c r="M20" s="1">
        <v>0</v>
      </c>
      <c r="N20" s="9">
        <v>0</v>
      </c>
      <c r="O20" s="1">
        <v>0</v>
      </c>
      <c r="P20" s="9">
        <v>0</v>
      </c>
      <c r="Q20" s="1">
        <v>0</v>
      </c>
      <c r="R20" s="9">
        <v>0</v>
      </c>
      <c r="S20" s="1">
        <v>0</v>
      </c>
      <c r="T20" s="9">
        <v>0</v>
      </c>
      <c r="U20" s="1">
        <v>0</v>
      </c>
      <c r="V20" s="9">
        <v>8000</v>
      </c>
      <c r="W20" s="1">
        <v>0</v>
      </c>
      <c r="X20" s="9">
        <v>0</v>
      </c>
      <c r="Y20" s="1">
        <v>0</v>
      </c>
      <c r="Z20" s="9">
        <v>0</v>
      </c>
      <c r="AA20" s="1">
        <v>0</v>
      </c>
      <c r="AB20" s="9">
        <v>0</v>
      </c>
      <c r="AC20" s="1">
        <v>0</v>
      </c>
    </row>
    <row r="21" spans="1:29">
      <c r="A21" s="1">
        <v>4610</v>
      </c>
      <c r="B21" s="1" t="s">
        <v>20</v>
      </c>
      <c r="C21" s="3">
        <f t="shared" si="4"/>
        <v>0</v>
      </c>
      <c r="D21" s="2">
        <f t="shared" si="4"/>
        <v>0</v>
      </c>
      <c r="E21" s="2">
        <f t="shared" si="5"/>
        <v>0</v>
      </c>
      <c r="F21" s="9">
        <v>0</v>
      </c>
      <c r="G21" s="1">
        <v>0</v>
      </c>
      <c r="H21" s="9">
        <v>0</v>
      </c>
      <c r="I21" s="1">
        <v>0</v>
      </c>
      <c r="J21" s="9">
        <v>0</v>
      </c>
      <c r="K21" s="1">
        <v>0</v>
      </c>
      <c r="L21" s="9">
        <v>0</v>
      </c>
      <c r="M21" s="1">
        <v>0</v>
      </c>
      <c r="N21" s="9">
        <v>0</v>
      </c>
      <c r="O21" s="1">
        <v>0</v>
      </c>
      <c r="P21" s="9">
        <v>0</v>
      </c>
      <c r="Q21" s="1">
        <v>0</v>
      </c>
      <c r="R21" s="9">
        <v>0</v>
      </c>
      <c r="S21" s="1">
        <v>0</v>
      </c>
      <c r="T21" s="9">
        <v>0</v>
      </c>
      <c r="U21" s="1">
        <v>0</v>
      </c>
      <c r="V21" s="9">
        <v>0</v>
      </c>
      <c r="W21" s="1">
        <v>0</v>
      </c>
      <c r="X21" s="9">
        <v>0</v>
      </c>
      <c r="Y21" s="1">
        <v>0</v>
      </c>
      <c r="Z21" s="9">
        <v>0</v>
      </c>
      <c r="AA21" s="1">
        <v>0</v>
      </c>
      <c r="AB21" s="9">
        <v>0</v>
      </c>
      <c r="AC21" s="1">
        <v>0</v>
      </c>
    </row>
    <row r="22" spans="1:29">
      <c r="A22" s="1">
        <v>4620</v>
      </c>
      <c r="B22" s="1" t="s">
        <v>21</v>
      </c>
      <c r="C22" s="3">
        <f t="shared" si="4"/>
        <v>0</v>
      </c>
      <c r="D22" s="2">
        <f t="shared" si="4"/>
        <v>0</v>
      </c>
      <c r="E22" s="2">
        <f t="shared" si="5"/>
        <v>0</v>
      </c>
      <c r="F22" s="9">
        <v>0</v>
      </c>
      <c r="G22" s="1">
        <v>0</v>
      </c>
      <c r="H22" s="9">
        <v>0</v>
      </c>
      <c r="I22" s="1">
        <v>0</v>
      </c>
      <c r="J22" s="9">
        <v>0</v>
      </c>
      <c r="K22" s="1">
        <v>0</v>
      </c>
      <c r="L22" s="9">
        <v>0</v>
      </c>
      <c r="M22" s="1">
        <v>0</v>
      </c>
      <c r="N22" s="9">
        <v>0</v>
      </c>
      <c r="O22" s="1">
        <v>0</v>
      </c>
      <c r="P22" s="9">
        <v>0</v>
      </c>
      <c r="Q22" s="1">
        <v>0</v>
      </c>
      <c r="R22" s="9">
        <v>0</v>
      </c>
      <c r="S22" s="1">
        <v>0</v>
      </c>
      <c r="T22" s="9">
        <v>0</v>
      </c>
      <c r="U22" s="1">
        <v>0</v>
      </c>
      <c r="V22" s="9">
        <v>0</v>
      </c>
      <c r="W22" s="1">
        <v>0</v>
      </c>
      <c r="X22" s="9">
        <v>0</v>
      </c>
      <c r="Y22" s="1">
        <v>0</v>
      </c>
      <c r="Z22" s="9">
        <v>0</v>
      </c>
      <c r="AA22" s="1">
        <v>0</v>
      </c>
      <c r="AB22" s="9">
        <v>0</v>
      </c>
      <c r="AC22" s="1">
        <v>0</v>
      </c>
    </row>
    <row r="23" spans="1:29">
      <c r="A23" s="1">
        <v>4625</v>
      </c>
      <c r="B23" s="1" t="s">
        <v>22</v>
      </c>
      <c r="C23" s="3">
        <f t="shared" si="4"/>
        <v>0</v>
      </c>
      <c r="D23" s="2">
        <f t="shared" si="4"/>
        <v>0</v>
      </c>
      <c r="E23" s="2">
        <f t="shared" si="5"/>
        <v>0</v>
      </c>
      <c r="F23" s="9">
        <v>0</v>
      </c>
      <c r="G23" s="1">
        <v>0</v>
      </c>
      <c r="H23" s="9">
        <v>0</v>
      </c>
      <c r="I23" s="1">
        <v>0</v>
      </c>
      <c r="J23" s="9">
        <v>0</v>
      </c>
      <c r="K23" s="1">
        <v>0</v>
      </c>
      <c r="L23" s="9">
        <v>0</v>
      </c>
      <c r="M23" s="1">
        <v>0</v>
      </c>
      <c r="N23" s="9">
        <v>0</v>
      </c>
      <c r="O23" s="1">
        <v>0</v>
      </c>
      <c r="P23" s="9">
        <v>0</v>
      </c>
      <c r="Q23" s="1">
        <v>0</v>
      </c>
      <c r="R23" s="9">
        <v>0</v>
      </c>
      <c r="S23" s="1">
        <v>0</v>
      </c>
      <c r="T23" s="9">
        <v>0</v>
      </c>
      <c r="U23" s="1">
        <v>0</v>
      </c>
      <c r="V23" s="9">
        <v>0</v>
      </c>
      <c r="W23" s="1">
        <v>0</v>
      </c>
      <c r="X23" s="9">
        <v>0</v>
      </c>
      <c r="Y23" s="1">
        <v>0</v>
      </c>
      <c r="Z23" s="9">
        <v>0</v>
      </c>
      <c r="AA23" s="1">
        <v>0</v>
      </c>
      <c r="AB23" s="9">
        <v>0</v>
      </c>
      <c r="AC23" s="1">
        <v>0</v>
      </c>
    </row>
    <row r="24" spans="1:29">
      <c r="A24" s="1">
        <v>4640</v>
      </c>
      <c r="B24" s="1" t="s">
        <v>23</v>
      </c>
      <c r="C24" s="3">
        <f t="shared" si="4"/>
        <v>0</v>
      </c>
      <c r="D24" s="2">
        <f t="shared" si="4"/>
        <v>0</v>
      </c>
      <c r="E24" s="2">
        <f t="shared" si="5"/>
        <v>0</v>
      </c>
      <c r="F24" s="9">
        <v>0</v>
      </c>
      <c r="G24" s="1">
        <v>0</v>
      </c>
      <c r="H24" s="9">
        <v>0</v>
      </c>
      <c r="I24" s="1">
        <v>0</v>
      </c>
      <c r="J24" s="9">
        <v>0</v>
      </c>
      <c r="K24" s="1">
        <v>0</v>
      </c>
      <c r="L24" s="9">
        <v>0</v>
      </c>
      <c r="M24" s="1">
        <v>0</v>
      </c>
      <c r="N24" s="9">
        <v>0</v>
      </c>
      <c r="O24" s="1">
        <v>0</v>
      </c>
      <c r="P24" s="9">
        <v>0</v>
      </c>
      <c r="Q24" s="1">
        <v>0</v>
      </c>
      <c r="R24" s="9">
        <v>0</v>
      </c>
      <c r="S24" s="1">
        <v>0</v>
      </c>
      <c r="T24" s="9">
        <v>0</v>
      </c>
      <c r="U24" s="1">
        <v>0</v>
      </c>
      <c r="V24" s="9">
        <v>0</v>
      </c>
      <c r="W24" s="1">
        <v>0</v>
      </c>
      <c r="X24" s="9">
        <v>0</v>
      </c>
      <c r="Y24" s="1">
        <v>0</v>
      </c>
      <c r="Z24" s="9">
        <v>0</v>
      </c>
      <c r="AA24" s="1">
        <v>0</v>
      </c>
      <c r="AB24" s="9">
        <v>0</v>
      </c>
      <c r="AC24" s="1">
        <v>0</v>
      </c>
    </row>
    <row r="25" spans="1:29">
      <c r="A25" s="1">
        <v>5000</v>
      </c>
      <c r="B25" s="1" t="s">
        <v>24</v>
      </c>
      <c r="C25" s="3">
        <f t="shared" si="4"/>
        <v>0</v>
      </c>
      <c r="D25" s="2">
        <f t="shared" si="4"/>
        <v>0</v>
      </c>
      <c r="E25" s="2">
        <f t="shared" si="5"/>
        <v>0</v>
      </c>
      <c r="F25" s="9">
        <v>0</v>
      </c>
      <c r="G25" s="1">
        <v>0</v>
      </c>
      <c r="H25" s="9">
        <v>0</v>
      </c>
      <c r="I25" s="1">
        <v>0</v>
      </c>
      <c r="J25" s="9">
        <v>0</v>
      </c>
      <c r="K25" s="1">
        <v>0</v>
      </c>
      <c r="L25" s="9">
        <v>0</v>
      </c>
      <c r="M25" s="1">
        <v>0</v>
      </c>
      <c r="N25" s="9">
        <v>0</v>
      </c>
      <c r="O25" s="1">
        <v>0</v>
      </c>
      <c r="P25" s="9">
        <v>0</v>
      </c>
      <c r="Q25" s="1">
        <v>0</v>
      </c>
      <c r="R25" s="9">
        <v>0</v>
      </c>
      <c r="S25" s="1">
        <v>0</v>
      </c>
      <c r="T25" s="9">
        <v>0</v>
      </c>
      <c r="U25" s="1">
        <v>0</v>
      </c>
      <c r="V25" s="9">
        <v>0</v>
      </c>
      <c r="W25" s="1">
        <v>0</v>
      </c>
      <c r="X25" s="9">
        <v>0</v>
      </c>
      <c r="Y25" s="1">
        <v>0</v>
      </c>
      <c r="Z25" s="9">
        <v>0</v>
      </c>
      <c r="AA25" s="1">
        <v>0</v>
      </c>
      <c r="AB25" s="9">
        <v>0</v>
      </c>
      <c r="AC25" s="1">
        <v>0</v>
      </c>
    </row>
    <row r="26" spans="1:29">
      <c r="A26" s="1">
        <v>5010</v>
      </c>
      <c r="B26" s="1" t="s">
        <v>216</v>
      </c>
      <c r="C26" s="3">
        <f t="shared" si="4"/>
        <v>32000</v>
      </c>
      <c r="D26" s="2">
        <f t="shared" si="4"/>
        <v>0</v>
      </c>
      <c r="E26" s="2">
        <f t="shared" si="5"/>
        <v>32000</v>
      </c>
      <c r="F26" s="9">
        <f>0+'5010'!B2</f>
        <v>4000</v>
      </c>
      <c r="G26" s="1">
        <v>0</v>
      </c>
      <c r="H26" s="9">
        <f>0+'5010'!C2</f>
        <v>4000</v>
      </c>
      <c r="I26" s="1">
        <v>0</v>
      </c>
      <c r="J26" s="9">
        <f>0+'5010'!D2</f>
        <v>2000</v>
      </c>
      <c r="K26" s="1">
        <v>0</v>
      </c>
      <c r="L26" s="9">
        <f>0+'5010'!E2</f>
        <v>2000</v>
      </c>
      <c r="M26" s="1">
        <v>0</v>
      </c>
      <c r="N26" s="9">
        <f>0+'5010'!F2</f>
        <v>2000</v>
      </c>
      <c r="O26" s="1">
        <v>0</v>
      </c>
      <c r="P26" s="9">
        <f>0+'5010'!G2</f>
        <v>2000</v>
      </c>
      <c r="Q26" s="1">
        <v>0</v>
      </c>
      <c r="R26" s="9">
        <f>0+'5010'!H2</f>
        <v>0</v>
      </c>
      <c r="S26" s="1">
        <v>0</v>
      </c>
      <c r="T26" s="9">
        <f>0+'5010'!I2</f>
        <v>2000</v>
      </c>
      <c r="U26" s="1">
        <v>0</v>
      </c>
      <c r="V26" s="9">
        <f>0+'5010'!J2</f>
        <v>2000</v>
      </c>
      <c r="W26" s="1">
        <v>0</v>
      </c>
      <c r="X26" s="9">
        <f>0+'5010'!K2</f>
        <v>4000</v>
      </c>
      <c r="Y26" s="1">
        <v>0</v>
      </c>
      <c r="Z26" s="9">
        <f>0+'5010'!L2</f>
        <v>4000</v>
      </c>
      <c r="AA26" s="1">
        <v>0</v>
      </c>
      <c r="AB26" s="9">
        <f>0+'5010'!M2</f>
        <v>4000</v>
      </c>
      <c r="AC26" s="1">
        <v>0</v>
      </c>
    </row>
    <row r="27" spans="1:29">
      <c r="A27" s="19">
        <v>5180</v>
      </c>
      <c r="B27" s="20" t="s">
        <v>191</v>
      </c>
      <c r="C27" s="3">
        <f t="shared" si="4"/>
        <v>0</v>
      </c>
      <c r="D27" s="2">
        <f t="shared" si="4"/>
        <v>0</v>
      </c>
      <c r="E27" s="2">
        <f t="shared" si="5"/>
        <v>0</v>
      </c>
      <c r="F27" s="23">
        <v>0</v>
      </c>
      <c r="G27" s="20">
        <v>0</v>
      </c>
      <c r="H27" s="23">
        <v>0</v>
      </c>
      <c r="I27" s="20">
        <v>0</v>
      </c>
      <c r="J27" s="23">
        <v>0</v>
      </c>
      <c r="K27" s="20">
        <v>0</v>
      </c>
      <c r="L27" s="23">
        <v>0</v>
      </c>
      <c r="M27" s="20">
        <v>0</v>
      </c>
      <c r="N27" s="23">
        <v>0</v>
      </c>
      <c r="O27" s="20">
        <v>0</v>
      </c>
      <c r="P27" s="23">
        <v>0</v>
      </c>
      <c r="Q27" s="20">
        <v>0</v>
      </c>
      <c r="R27" s="23">
        <v>0</v>
      </c>
      <c r="S27" s="20">
        <v>0</v>
      </c>
      <c r="T27" s="23">
        <v>0</v>
      </c>
      <c r="U27" s="20">
        <v>0</v>
      </c>
      <c r="V27" s="23">
        <v>0</v>
      </c>
      <c r="W27" s="20">
        <v>0</v>
      </c>
      <c r="X27" s="23">
        <v>0</v>
      </c>
      <c r="Y27" s="20">
        <v>0</v>
      </c>
      <c r="Z27" s="23">
        <v>0</v>
      </c>
      <c r="AA27" s="20">
        <v>0</v>
      </c>
      <c r="AB27" s="23">
        <v>0</v>
      </c>
      <c r="AC27" s="20">
        <v>0</v>
      </c>
    </row>
    <row r="28" spans="1:29">
      <c r="A28" s="1">
        <v>5330</v>
      </c>
      <c r="B28" s="1" t="s">
        <v>26</v>
      </c>
      <c r="C28" s="3">
        <f t="shared" si="4"/>
        <v>0</v>
      </c>
      <c r="D28" s="2">
        <f t="shared" si="4"/>
        <v>0</v>
      </c>
      <c r="E28" s="2">
        <f t="shared" si="5"/>
        <v>0</v>
      </c>
      <c r="F28" s="9">
        <v>0</v>
      </c>
      <c r="G28" s="1">
        <v>0</v>
      </c>
      <c r="H28" s="9">
        <v>0</v>
      </c>
      <c r="I28" s="1">
        <v>0</v>
      </c>
      <c r="J28" s="9">
        <v>0</v>
      </c>
      <c r="K28" s="1">
        <v>0</v>
      </c>
      <c r="L28" s="9">
        <v>0</v>
      </c>
      <c r="M28" s="1">
        <v>0</v>
      </c>
      <c r="N28" s="9">
        <v>0</v>
      </c>
      <c r="O28" s="1">
        <v>0</v>
      </c>
      <c r="P28" s="9">
        <v>0</v>
      </c>
      <c r="Q28" s="1">
        <v>0</v>
      </c>
      <c r="R28" s="9">
        <v>0</v>
      </c>
      <c r="S28" s="1">
        <v>0</v>
      </c>
      <c r="T28" s="9">
        <v>0</v>
      </c>
      <c r="U28" s="1">
        <v>0</v>
      </c>
      <c r="V28" s="9">
        <v>0</v>
      </c>
      <c r="W28" s="1">
        <v>0</v>
      </c>
      <c r="X28" s="9">
        <v>0</v>
      </c>
      <c r="Y28" s="1">
        <v>0</v>
      </c>
      <c r="Z28" s="9">
        <v>0</v>
      </c>
      <c r="AA28" s="1">
        <v>0</v>
      </c>
      <c r="AB28" s="9">
        <v>0</v>
      </c>
      <c r="AC28" s="1">
        <v>0</v>
      </c>
    </row>
    <row r="29" spans="1:29">
      <c r="A29" s="19">
        <v>5400</v>
      </c>
      <c r="B29" s="20" t="s">
        <v>196</v>
      </c>
      <c r="C29" s="3">
        <f t="shared" si="4"/>
        <v>4794</v>
      </c>
      <c r="D29" s="2">
        <f t="shared" si="4"/>
        <v>0</v>
      </c>
      <c r="E29" s="2">
        <f t="shared" si="5"/>
        <v>4794</v>
      </c>
      <c r="F29" s="23">
        <f>(Z26+AB26)*0.141</f>
        <v>1128</v>
      </c>
      <c r="G29" s="20">
        <v>0</v>
      </c>
      <c r="H29" s="23">
        <v>0</v>
      </c>
      <c r="I29" s="20">
        <v>0</v>
      </c>
      <c r="J29" s="23">
        <f>(F26+H26)*0.141</f>
        <v>1128</v>
      </c>
      <c r="K29" s="20">
        <v>0</v>
      </c>
      <c r="L29" s="23">
        <v>0</v>
      </c>
      <c r="M29" s="20">
        <v>0</v>
      </c>
      <c r="N29" s="23">
        <f>(J26+L26)*0.141</f>
        <v>564</v>
      </c>
      <c r="O29" s="20">
        <v>0</v>
      </c>
      <c r="P29" s="23">
        <v>0</v>
      </c>
      <c r="Q29" s="20">
        <v>0</v>
      </c>
      <c r="R29" s="23">
        <f>(N26+P26)*0.141</f>
        <v>564</v>
      </c>
      <c r="S29" s="20">
        <v>0</v>
      </c>
      <c r="T29" s="23">
        <v>0</v>
      </c>
      <c r="U29" s="20">
        <v>0</v>
      </c>
      <c r="V29" s="23">
        <f>(R26+T26)*0.141</f>
        <v>282</v>
      </c>
      <c r="W29" s="20">
        <v>0</v>
      </c>
      <c r="X29" s="23">
        <v>0</v>
      </c>
      <c r="Y29" s="20">
        <v>0</v>
      </c>
      <c r="Z29" s="23">
        <f>(X26+Z26)*0.141</f>
        <v>1128</v>
      </c>
      <c r="AA29" s="20">
        <v>0</v>
      </c>
      <c r="AB29" s="23">
        <v>0</v>
      </c>
      <c r="AC29" s="20">
        <v>0</v>
      </c>
    </row>
    <row r="30" spans="1:29">
      <c r="A30" s="1">
        <v>5990</v>
      </c>
      <c r="B30" s="1" t="s">
        <v>27</v>
      </c>
      <c r="C30" s="3">
        <f t="shared" si="4"/>
        <v>0</v>
      </c>
      <c r="D30" s="2">
        <f t="shared" si="4"/>
        <v>0</v>
      </c>
      <c r="E30" s="2">
        <f t="shared" si="5"/>
        <v>0</v>
      </c>
      <c r="F30" s="9">
        <v>0</v>
      </c>
      <c r="G30" s="1">
        <v>0</v>
      </c>
      <c r="H30" s="9">
        <v>0</v>
      </c>
      <c r="I30" s="1">
        <v>0</v>
      </c>
      <c r="J30" s="9">
        <v>0</v>
      </c>
      <c r="K30" s="1">
        <v>0</v>
      </c>
      <c r="L30" s="9">
        <v>0</v>
      </c>
      <c r="M30" s="1">
        <v>0</v>
      </c>
      <c r="N30" s="9">
        <v>0</v>
      </c>
      <c r="O30" s="1">
        <v>0</v>
      </c>
      <c r="P30" s="9">
        <v>0</v>
      </c>
      <c r="Q30" s="1">
        <v>0</v>
      </c>
      <c r="R30" s="9">
        <v>0</v>
      </c>
      <c r="S30" s="1">
        <v>0</v>
      </c>
      <c r="T30" s="9">
        <v>0</v>
      </c>
      <c r="U30" s="1">
        <v>0</v>
      </c>
      <c r="V30" s="9">
        <v>0</v>
      </c>
      <c r="W30" s="1">
        <v>0</v>
      </c>
      <c r="X30" s="9">
        <v>0</v>
      </c>
      <c r="Y30" s="1">
        <v>0</v>
      </c>
      <c r="Z30" s="9">
        <v>0</v>
      </c>
      <c r="AA30" s="1">
        <v>0</v>
      </c>
      <c r="AB30" s="9">
        <v>0</v>
      </c>
      <c r="AC30" s="1">
        <v>0</v>
      </c>
    </row>
    <row r="31" spans="1:29">
      <c r="A31" s="1">
        <v>6310</v>
      </c>
      <c r="B31" s="1" t="s">
        <v>28</v>
      </c>
      <c r="C31" s="3">
        <f t="shared" si="4"/>
        <v>0</v>
      </c>
      <c r="D31" s="2">
        <f t="shared" si="4"/>
        <v>0</v>
      </c>
      <c r="E31" s="2">
        <f t="shared" si="5"/>
        <v>0</v>
      </c>
      <c r="F31" s="9">
        <v>0</v>
      </c>
      <c r="G31" s="1">
        <v>0</v>
      </c>
      <c r="H31" s="9">
        <v>0</v>
      </c>
      <c r="I31" s="1">
        <v>0</v>
      </c>
      <c r="J31" s="9">
        <v>0</v>
      </c>
      <c r="K31" s="1">
        <v>0</v>
      </c>
      <c r="L31" s="9">
        <v>0</v>
      </c>
      <c r="M31" s="1">
        <v>0</v>
      </c>
      <c r="N31" s="9">
        <v>0</v>
      </c>
      <c r="O31" s="1">
        <v>0</v>
      </c>
      <c r="P31" s="9">
        <v>0</v>
      </c>
      <c r="Q31" s="1">
        <v>0</v>
      </c>
      <c r="R31" s="9">
        <v>0</v>
      </c>
      <c r="S31" s="1">
        <v>0</v>
      </c>
      <c r="T31" s="9">
        <v>0</v>
      </c>
      <c r="U31" s="1">
        <v>0</v>
      </c>
      <c r="V31" s="9">
        <v>0</v>
      </c>
      <c r="W31" s="1">
        <v>0</v>
      </c>
      <c r="X31" s="9">
        <v>0</v>
      </c>
      <c r="Y31" s="1">
        <v>0</v>
      </c>
      <c r="Z31" s="9">
        <v>0</v>
      </c>
      <c r="AA31" s="1">
        <v>0</v>
      </c>
      <c r="AB31" s="9">
        <v>0</v>
      </c>
      <c r="AC31" s="1">
        <v>0</v>
      </c>
    </row>
    <row r="32" spans="1:29">
      <c r="A32" s="1">
        <v>6549</v>
      </c>
      <c r="B32" s="1" t="s">
        <v>29</v>
      </c>
      <c r="C32" s="3">
        <f t="shared" si="4"/>
        <v>0</v>
      </c>
      <c r="D32" s="2">
        <f t="shared" si="4"/>
        <v>0</v>
      </c>
      <c r="E32" s="2">
        <f t="shared" si="5"/>
        <v>0</v>
      </c>
      <c r="F32" s="9">
        <v>0</v>
      </c>
      <c r="G32" s="1">
        <v>0</v>
      </c>
      <c r="H32" s="9">
        <v>0</v>
      </c>
      <c r="I32" s="1">
        <v>0</v>
      </c>
      <c r="J32" s="9">
        <v>0</v>
      </c>
      <c r="K32" s="1">
        <v>0</v>
      </c>
      <c r="L32" s="9">
        <v>0</v>
      </c>
      <c r="M32" s="1">
        <v>0</v>
      </c>
      <c r="N32" s="9">
        <v>0</v>
      </c>
      <c r="O32" s="1">
        <v>0</v>
      </c>
      <c r="P32" s="9">
        <v>0</v>
      </c>
      <c r="Q32" s="1">
        <v>0</v>
      </c>
      <c r="R32" s="9">
        <v>0</v>
      </c>
      <c r="S32" s="1">
        <v>0</v>
      </c>
      <c r="T32" s="9">
        <v>0</v>
      </c>
      <c r="U32" s="1">
        <v>0</v>
      </c>
      <c r="V32" s="9">
        <v>0</v>
      </c>
      <c r="W32" s="1">
        <v>0</v>
      </c>
      <c r="X32" s="9">
        <v>0</v>
      </c>
      <c r="Y32" s="1">
        <v>0</v>
      </c>
      <c r="Z32" s="9">
        <v>0</v>
      </c>
      <c r="AA32" s="1">
        <v>0</v>
      </c>
      <c r="AB32" s="9">
        <v>0</v>
      </c>
      <c r="AC32" s="1">
        <v>0</v>
      </c>
    </row>
    <row r="33" spans="1:29">
      <c r="A33" s="1">
        <v>6551</v>
      </c>
      <c r="B33" s="1" t="s">
        <v>30</v>
      </c>
      <c r="C33" s="3">
        <f t="shared" si="4"/>
        <v>0</v>
      </c>
      <c r="D33" s="2">
        <f t="shared" si="4"/>
        <v>0</v>
      </c>
      <c r="E33" s="2">
        <f t="shared" si="5"/>
        <v>0</v>
      </c>
      <c r="F33" s="9">
        <v>0</v>
      </c>
      <c r="G33" s="1">
        <v>0</v>
      </c>
      <c r="H33" s="9">
        <v>0</v>
      </c>
      <c r="I33" s="1">
        <v>0</v>
      </c>
      <c r="J33" s="9">
        <v>0</v>
      </c>
      <c r="K33" s="1">
        <v>0</v>
      </c>
      <c r="L33" s="9">
        <v>0</v>
      </c>
      <c r="M33" s="1">
        <v>0</v>
      </c>
      <c r="N33" s="9">
        <v>0</v>
      </c>
      <c r="O33" s="1">
        <v>0</v>
      </c>
      <c r="P33" s="9">
        <v>0</v>
      </c>
      <c r="Q33" s="1">
        <v>0</v>
      </c>
      <c r="R33" s="9">
        <v>0</v>
      </c>
      <c r="S33" s="1">
        <v>0</v>
      </c>
      <c r="T33" s="9">
        <v>0</v>
      </c>
      <c r="U33" s="1">
        <v>0</v>
      </c>
      <c r="V33" s="9">
        <v>0</v>
      </c>
      <c r="W33" s="1">
        <v>0</v>
      </c>
      <c r="X33" s="9">
        <v>0</v>
      </c>
      <c r="Y33" s="1">
        <v>0</v>
      </c>
      <c r="Z33" s="9">
        <v>0</v>
      </c>
      <c r="AA33" s="1">
        <v>0</v>
      </c>
      <c r="AB33" s="9">
        <v>0</v>
      </c>
      <c r="AC33" s="1">
        <v>0</v>
      </c>
    </row>
    <row r="34" spans="1:29">
      <c r="A34" s="1">
        <v>6553</v>
      </c>
      <c r="B34" s="1" t="s">
        <v>31</v>
      </c>
      <c r="C34" s="3">
        <f t="shared" si="4"/>
        <v>0</v>
      </c>
      <c r="D34" s="2">
        <f t="shared" si="4"/>
        <v>0</v>
      </c>
      <c r="E34" s="2">
        <f t="shared" si="5"/>
        <v>0</v>
      </c>
      <c r="F34" s="9">
        <v>0</v>
      </c>
      <c r="G34" s="1">
        <v>0</v>
      </c>
      <c r="H34" s="9">
        <v>0</v>
      </c>
      <c r="I34" s="1">
        <v>0</v>
      </c>
      <c r="J34" s="9">
        <v>0</v>
      </c>
      <c r="K34" s="1">
        <v>0</v>
      </c>
      <c r="L34" s="9">
        <v>0</v>
      </c>
      <c r="M34" s="1">
        <v>0</v>
      </c>
      <c r="N34" s="9">
        <v>0</v>
      </c>
      <c r="O34" s="1">
        <v>0</v>
      </c>
      <c r="P34" s="9">
        <v>0</v>
      </c>
      <c r="Q34" s="1">
        <v>0</v>
      </c>
      <c r="R34" s="9">
        <v>0</v>
      </c>
      <c r="S34" s="1">
        <v>0</v>
      </c>
      <c r="T34" s="9">
        <v>0</v>
      </c>
      <c r="U34" s="1">
        <v>0</v>
      </c>
      <c r="V34" s="9">
        <v>0</v>
      </c>
      <c r="W34" s="1">
        <v>0</v>
      </c>
      <c r="X34" s="9">
        <v>0</v>
      </c>
      <c r="Y34" s="1">
        <v>0</v>
      </c>
      <c r="Z34" s="9">
        <v>0</v>
      </c>
      <c r="AA34" s="1">
        <v>0</v>
      </c>
      <c r="AB34" s="9">
        <v>0</v>
      </c>
      <c r="AC34" s="1">
        <v>0</v>
      </c>
    </row>
    <row r="35" spans="1:29">
      <c r="A35" s="1">
        <v>6600</v>
      </c>
      <c r="B35" s="1" t="s">
        <v>32</v>
      </c>
      <c r="C35" s="3">
        <f t="shared" si="4"/>
        <v>60000</v>
      </c>
      <c r="D35" s="2">
        <f t="shared" si="4"/>
        <v>0</v>
      </c>
      <c r="E35" s="2">
        <f t="shared" si="5"/>
        <v>60000</v>
      </c>
      <c r="F35" s="9">
        <v>10000</v>
      </c>
      <c r="G35" s="1">
        <v>0</v>
      </c>
      <c r="H35" s="9">
        <v>10000</v>
      </c>
      <c r="I35" s="1">
        <v>0</v>
      </c>
      <c r="J35" s="9">
        <v>10000</v>
      </c>
      <c r="K35" s="1">
        <v>0</v>
      </c>
      <c r="L35" s="9">
        <v>0</v>
      </c>
      <c r="M35" s="1">
        <v>0</v>
      </c>
      <c r="N35" s="9">
        <v>10000</v>
      </c>
      <c r="O35" s="1">
        <v>0</v>
      </c>
      <c r="P35" s="9">
        <v>0</v>
      </c>
      <c r="Q35" s="1">
        <v>0</v>
      </c>
      <c r="R35" s="9">
        <v>0</v>
      </c>
      <c r="S35" s="1">
        <v>0</v>
      </c>
      <c r="T35" s="9">
        <v>10000</v>
      </c>
      <c r="U35" s="1">
        <v>0</v>
      </c>
      <c r="V35" s="9">
        <v>0</v>
      </c>
      <c r="W35" s="1">
        <v>0</v>
      </c>
      <c r="X35" s="9">
        <v>0</v>
      </c>
      <c r="Y35" s="1">
        <v>0</v>
      </c>
      <c r="Z35" s="9">
        <v>10000</v>
      </c>
      <c r="AA35" s="1">
        <v>0</v>
      </c>
      <c r="AB35" s="9">
        <v>0</v>
      </c>
      <c r="AC35" s="1">
        <v>0</v>
      </c>
    </row>
    <row r="36" spans="1:29">
      <c r="A36" s="1">
        <v>6620</v>
      </c>
      <c r="B36" s="1" t="s">
        <v>33</v>
      </c>
      <c r="C36" s="3">
        <f t="shared" si="4"/>
        <v>87750</v>
      </c>
      <c r="D36" s="2">
        <f t="shared" si="4"/>
        <v>0</v>
      </c>
      <c r="E36" s="2">
        <f t="shared" si="5"/>
        <v>87750</v>
      </c>
      <c r="F36" s="9">
        <v>2500</v>
      </c>
      <c r="G36" s="1">
        <v>0</v>
      </c>
      <c r="H36" s="9">
        <v>22500</v>
      </c>
      <c r="I36" s="1">
        <v>0</v>
      </c>
      <c r="J36" s="9">
        <v>2500</v>
      </c>
      <c r="K36" s="1">
        <v>0</v>
      </c>
      <c r="L36" s="9">
        <v>2500</v>
      </c>
      <c r="M36" s="1">
        <v>0</v>
      </c>
      <c r="N36" s="9">
        <v>2500</v>
      </c>
      <c r="O36" s="1">
        <v>0</v>
      </c>
      <c r="P36" s="9">
        <v>2500</v>
      </c>
      <c r="Q36" s="1">
        <v>0</v>
      </c>
      <c r="R36" s="9">
        <v>2500</v>
      </c>
      <c r="S36" s="1">
        <v>0</v>
      </c>
      <c r="T36" s="9">
        <v>20250</v>
      </c>
      <c r="U36" s="1">
        <v>0</v>
      </c>
      <c r="V36" s="9">
        <v>22500</v>
      </c>
      <c r="W36" s="1">
        <v>0</v>
      </c>
      <c r="X36" s="9">
        <v>2500</v>
      </c>
      <c r="Y36" s="1">
        <v>0</v>
      </c>
      <c r="Z36" s="9">
        <v>2500</v>
      </c>
      <c r="AA36" s="1">
        <v>0</v>
      </c>
      <c r="AB36" s="9">
        <v>2500</v>
      </c>
      <c r="AC36" s="1">
        <v>0</v>
      </c>
    </row>
    <row r="37" spans="1:29">
      <c r="A37" s="1">
        <v>6652</v>
      </c>
      <c r="B37" s="1" t="s">
        <v>34</v>
      </c>
      <c r="C37" s="3">
        <f t="shared" si="4"/>
        <v>0</v>
      </c>
      <c r="D37" s="2">
        <f t="shared" si="4"/>
        <v>0</v>
      </c>
      <c r="E37" s="2">
        <f t="shared" si="5"/>
        <v>0</v>
      </c>
      <c r="F37" s="9">
        <v>0</v>
      </c>
      <c r="G37" s="1">
        <v>0</v>
      </c>
      <c r="H37" s="9">
        <v>0</v>
      </c>
      <c r="I37" s="1">
        <v>0</v>
      </c>
      <c r="J37" s="9">
        <v>0</v>
      </c>
      <c r="K37" s="1">
        <v>0</v>
      </c>
      <c r="L37" s="9">
        <v>0</v>
      </c>
      <c r="M37" s="1">
        <v>0</v>
      </c>
      <c r="N37" s="9">
        <v>0</v>
      </c>
      <c r="O37" s="1">
        <v>0</v>
      </c>
      <c r="P37" s="9">
        <v>0</v>
      </c>
      <c r="Q37" s="1">
        <v>0</v>
      </c>
      <c r="R37" s="9">
        <v>0</v>
      </c>
      <c r="S37" s="1">
        <v>0</v>
      </c>
      <c r="T37" s="9">
        <v>0</v>
      </c>
      <c r="U37" s="1">
        <v>0</v>
      </c>
      <c r="V37" s="9">
        <v>0</v>
      </c>
      <c r="W37" s="1">
        <v>0</v>
      </c>
      <c r="X37" s="9">
        <v>0</v>
      </c>
      <c r="Y37" s="1">
        <v>0</v>
      </c>
      <c r="Z37" s="9">
        <v>0</v>
      </c>
      <c r="AA37" s="1">
        <v>0</v>
      </c>
      <c r="AB37" s="9">
        <v>0</v>
      </c>
      <c r="AC37" s="1">
        <v>0</v>
      </c>
    </row>
    <row r="38" spans="1:29">
      <c r="A38" s="1">
        <v>6700</v>
      </c>
      <c r="B38" s="1" t="s">
        <v>35</v>
      </c>
      <c r="C38" s="3">
        <f t="shared" si="4"/>
        <v>0</v>
      </c>
      <c r="D38" s="2">
        <f t="shared" si="4"/>
        <v>0</v>
      </c>
      <c r="E38" s="2">
        <f t="shared" si="5"/>
        <v>0</v>
      </c>
      <c r="F38" s="9">
        <v>0</v>
      </c>
      <c r="G38" s="1">
        <v>0</v>
      </c>
      <c r="H38" s="9">
        <v>0</v>
      </c>
      <c r="I38" s="1">
        <v>0</v>
      </c>
      <c r="J38" s="9">
        <v>0</v>
      </c>
      <c r="K38" s="1">
        <v>0</v>
      </c>
      <c r="L38" s="9">
        <v>0</v>
      </c>
      <c r="M38" s="1">
        <v>0</v>
      </c>
      <c r="N38" s="9">
        <v>0</v>
      </c>
      <c r="O38" s="1">
        <v>0</v>
      </c>
      <c r="P38" s="9">
        <v>0</v>
      </c>
      <c r="Q38" s="1">
        <v>0</v>
      </c>
      <c r="R38" s="9">
        <v>0</v>
      </c>
      <c r="S38" s="1">
        <v>0</v>
      </c>
      <c r="T38" s="9">
        <v>0</v>
      </c>
      <c r="U38" s="1">
        <v>0</v>
      </c>
      <c r="V38" s="9">
        <v>0</v>
      </c>
      <c r="W38" s="1">
        <v>0</v>
      </c>
      <c r="X38" s="9">
        <v>0</v>
      </c>
      <c r="Y38" s="1">
        <v>0</v>
      </c>
      <c r="Z38" s="9">
        <v>0</v>
      </c>
      <c r="AA38" s="1">
        <v>0</v>
      </c>
      <c r="AB38" s="9">
        <v>0</v>
      </c>
      <c r="AC38" s="1">
        <v>0</v>
      </c>
    </row>
    <row r="39" spans="1:29">
      <c r="A39" s="1">
        <v>6710</v>
      </c>
      <c r="B39" s="1" t="s">
        <v>36</v>
      </c>
      <c r="C39" s="3">
        <f t="shared" si="4"/>
        <v>0</v>
      </c>
      <c r="D39" s="2">
        <f t="shared" si="4"/>
        <v>0</v>
      </c>
      <c r="E39" s="2">
        <f t="shared" si="5"/>
        <v>0</v>
      </c>
      <c r="F39" s="9">
        <v>0</v>
      </c>
      <c r="G39" s="1">
        <v>0</v>
      </c>
      <c r="H39" s="9">
        <v>0</v>
      </c>
      <c r="I39" s="1">
        <v>0</v>
      </c>
      <c r="J39" s="9">
        <v>0</v>
      </c>
      <c r="K39" s="1">
        <v>0</v>
      </c>
      <c r="L39" s="9">
        <v>0</v>
      </c>
      <c r="M39" s="1">
        <v>0</v>
      </c>
      <c r="N39" s="9">
        <v>0</v>
      </c>
      <c r="O39" s="1">
        <v>0</v>
      </c>
      <c r="P39" s="9">
        <v>0</v>
      </c>
      <c r="Q39" s="1">
        <v>0</v>
      </c>
      <c r="R39" s="9">
        <v>0</v>
      </c>
      <c r="S39" s="1">
        <v>0</v>
      </c>
      <c r="T39" s="9">
        <v>0</v>
      </c>
      <c r="U39" s="1">
        <v>0</v>
      </c>
      <c r="V39" s="9">
        <v>0</v>
      </c>
      <c r="W39" s="1">
        <v>0</v>
      </c>
      <c r="X39" s="9">
        <v>0</v>
      </c>
      <c r="Y39" s="1">
        <v>0</v>
      </c>
      <c r="Z39" s="9">
        <v>0</v>
      </c>
      <c r="AA39" s="1">
        <v>0</v>
      </c>
      <c r="AB39" s="9">
        <v>0</v>
      </c>
      <c r="AC39" s="1">
        <v>0</v>
      </c>
    </row>
    <row r="40" spans="1:29">
      <c r="A40" s="1">
        <v>6800</v>
      </c>
      <c r="B40" s="1" t="s">
        <v>37</v>
      </c>
      <c r="C40" s="3">
        <f t="shared" si="4"/>
        <v>0</v>
      </c>
      <c r="D40" s="2">
        <f t="shared" si="4"/>
        <v>0</v>
      </c>
      <c r="E40" s="2">
        <f t="shared" si="5"/>
        <v>0</v>
      </c>
      <c r="F40" s="9">
        <v>0</v>
      </c>
      <c r="G40" s="1">
        <v>0</v>
      </c>
      <c r="H40" s="9">
        <v>0</v>
      </c>
      <c r="I40" s="1">
        <v>0</v>
      </c>
      <c r="J40" s="9">
        <v>0</v>
      </c>
      <c r="K40" s="1">
        <v>0</v>
      </c>
      <c r="L40" s="9">
        <v>0</v>
      </c>
      <c r="M40" s="1">
        <v>0</v>
      </c>
      <c r="N40" s="9">
        <v>0</v>
      </c>
      <c r="O40" s="1">
        <v>0</v>
      </c>
      <c r="P40" s="9">
        <v>0</v>
      </c>
      <c r="Q40" s="1">
        <v>0</v>
      </c>
      <c r="R40" s="9">
        <v>0</v>
      </c>
      <c r="S40" s="1">
        <v>0</v>
      </c>
      <c r="T40" s="9">
        <v>0</v>
      </c>
      <c r="U40" s="1">
        <v>0</v>
      </c>
      <c r="V40" s="9">
        <v>0</v>
      </c>
      <c r="W40" s="1">
        <v>0</v>
      </c>
      <c r="X40" s="9">
        <v>0</v>
      </c>
      <c r="Y40" s="1">
        <v>0</v>
      </c>
      <c r="Z40" s="9">
        <v>0</v>
      </c>
      <c r="AA40" s="1">
        <v>0</v>
      </c>
      <c r="AB40" s="9">
        <v>0</v>
      </c>
      <c r="AC40" s="1">
        <v>0</v>
      </c>
    </row>
    <row r="41" spans="1:29">
      <c r="A41" s="1">
        <v>6801</v>
      </c>
      <c r="B41" s="1" t="s">
        <v>38</v>
      </c>
      <c r="C41" s="3">
        <f t="shared" si="4"/>
        <v>0</v>
      </c>
      <c r="D41" s="2">
        <f t="shared" si="4"/>
        <v>0</v>
      </c>
      <c r="E41" s="2">
        <f t="shared" si="5"/>
        <v>0</v>
      </c>
      <c r="F41" s="9">
        <v>0</v>
      </c>
      <c r="G41" s="1">
        <v>0</v>
      </c>
      <c r="H41" s="9">
        <v>0</v>
      </c>
      <c r="I41" s="1">
        <v>0</v>
      </c>
      <c r="J41" s="9">
        <v>0</v>
      </c>
      <c r="K41" s="1">
        <v>0</v>
      </c>
      <c r="L41" s="9">
        <v>0</v>
      </c>
      <c r="M41" s="1">
        <v>0</v>
      </c>
      <c r="N41" s="9">
        <v>0</v>
      </c>
      <c r="O41" s="1">
        <v>0</v>
      </c>
      <c r="P41" s="9">
        <v>0</v>
      </c>
      <c r="Q41" s="1">
        <v>0</v>
      </c>
      <c r="R41" s="9">
        <v>0</v>
      </c>
      <c r="S41" s="1">
        <v>0</v>
      </c>
      <c r="T41" s="9">
        <v>0</v>
      </c>
      <c r="U41" s="1">
        <v>0</v>
      </c>
      <c r="V41" s="9">
        <v>0</v>
      </c>
      <c r="W41" s="1">
        <v>0</v>
      </c>
      <c r="X41" s="9">
        <v>0</v>
      </c>
      <c r="Y41" s="1">
        <v>0</v>
      </c>
      <c r="Z41" s="9">
        <v>0</v>
      </c>
      <c r="AA41" s="1">
        <v>0</v>
      </c>
      <c r="AB41" s="9">
        <v>0</v>
      </c>
      <c r="AC41" s="1">
        <v>0</v>
      </c>
    </row>
    <row r="42" spans="1:29">
      <c r="A42" s="1">
        <v>6860</v>
      </c>
      <c r="B42" s="1" t="s">
        <v>39</v>
      </c>
      <c r="C42" s="3">
        <f t="shared" si="4"/>
        <v>0</v>
      </c>
      <c r="D42" s="2">
        <f t="shared" si="4"/>
        <v>0</v>
      </c>
      <c r="E42" s="2">
        <f t="shared" si="5"/>
        <v>0</v>
      </c>
      <c r="F42" s="9">
        <v>0</v>
      </c>
      <c r="G42" s="1">
        <v>0</v>
      </c>
      <c r="H42" s="9">
        <v>0</v>
      </c>
      <c r="I42" s="1">
        <v>0</v>
      </c>
      <c r="J42" s="9">
        <v>0</v>
      </c>
      <c r="K42" s="1">
        <v>0</v>
      </c>
      <c r="L42" s="9">
        <v>0</v>
      </c>
      <c r="M42" s="1">
        <v>0</v>
      </c>
      <c r="N42" s="9">
        <v>0</v>
      </c>
      <c r="O42" s="1">
        <v>0</v>
      </c>
      <c r="P42" s="9">
        <v>0</v>
      </c>
      <c r="Q42" s="1">
        <v>0</v>
      </c>
      <c r="R42" s="9">
        <v>0</v>
      </c>
      <c r="S42" s="1">
        <v>0</v>
      </c>
      <c r="T42" s="9">
        <v>0</v>
      </c>
      <c r="U42" s="1">
        <v>0</v>
      </c>
      <c r="V42" s="9">
        <v>0</v>
      </c>
      <c r="W42" s="1">
        <v>0</v>
      </c>
      <c r="X42" s="9">
        <v>0</v>
      </c>
      <c r="Y42" s="1">
        <v>0</v>
      </c>
      <c r="Z42" s="9">
        <v>0</v>
      </c>
      <c r="AA42" s="1">
        <v>0</v>
      </c>
      <c r="AB42" s="9">
        <v>0</v>
      </c>
      <c r="AC42" s="1">
        <v>0</v>
      </c>
    </row>
    <row r="43" spans="1:29">
      <c r="A43" s="1">
        <v>6861</v>
      </c>
      <c r="B43" s="1" t="s">
        <v>40</v>
      </c>
      <c r="C43" s="3">
        <f t="shared" si="4"/>
        <v>0</v>
      </c>
      <c r="D43" s="2">
        <f t="shared" si="4"/>
        <v>0</v>
      </c>
      <c r="E43" s="2">
        <f t="shared" si="5"/>
        <v>0</v>
      </c>
      <c r="F43" s="9">
        <v>0</v>
      </c>
      <c r="G43" s="1">
        <v>0</v>
      </c>
      <c r="H43" s="9">
        <v>0</v>
      </c>
      <c r="I43" s="1">
        <v>0</v>
      </c>
      <c r="J43" s="9">
        <v>0</v>
      </c>
      <c r="K43" s="1">
        <v>0</v>
      </c>
      <c r="L43" s="9">
        <v>0</v>
      </c>
      <c r="M43" s="1">
        <v>0</v>
      </c>
      <c r="N43" s="9">
        <v>0</v>
      </c>
      <c r="O43" s="1">
        <v>0</v>
      </c>
      <c r="P43" s="9">
        <v>0</v>
      </c>
      <c r="Q43" s="1">
        <v>0</v>
      </c>
      <c r="R43" s="9">
        <v>0</v>
      </c>
      <c r="S43" s="1">
        <v>0</v>
      </c>
      <c r="T43" s="9">
        <v>0</v>
      </c>
      <c r="U43" s="1">
        <v>0</v>
      </c>
      <c r="V43" s="9">
        <v>0</v>
      </c>
      <c r="W43" s="1">
        <v>0</v>
      </c>
      <c r="X43" s="9">
        <v>0</v>
      </c>
      <c r="Y43" s="1">
        <v>0</v>
      </c>
      <c r="Z43" s="9">
        <v>0</v>
      </c>
      <c r="AA43" s="1">
        <v>0</v>
      </c>
      <c r="AB43" s="9">
        <v>0</v>
      </c>
      <c r="AC43" s="1">
        <v>0</v>
      </c>
    </row>
    <row r="44" spans="1:29">
      <c r="A44" s="1">
        <v>6862</v>
      </c>
      <c r="B44" s="1" t="s">
        <v>41</v>
      </c>
      <c r="C44" s="3">
        <f t="shared" si="4"/>
        <v>0</v>
      </c>
      <c r="D44" s="2">
        <f t="shared" si="4"/>
        <v>0</v>
      </c>
      <c r="E44" s="2">
        <f t="shared" si="5"/>
        <v>0</v>
      </c>
      <c r="F44" s="9">
        <v>0</v>
      </c>
      <c r="G44" s="1">
        <v>0</v>
      </c>
      <c r="H44" s="9">
        <v>0</v>
      </c>
      <c r="I44" s="1">
        <v>0</v>
      </c>
      <c r="J44" s="9">
        <v>0</v>
      </c>
      <c r="K44" s="1">
        <v>0</v>
      </c>
      <c r="L44" s="9">
        <v>0</v>
      </c>
      <c r="M44" s="1">
        <v>0</v>
      </c>
      <c r="N44" s="9">
        <v>0</v>
      </c>
      <c r="O44" s="1">
        <v>0</v>
      </c>
      <c r="P44" s="9">
        <v>0</v>
      </c>
      <c r="Q44" s="1">
        <v>0</v>
      </c>
      <c r="R44" s="9">
        <v>0</v>
      </c>
      <c r="S44" s="1">
        <v>0</v>
      </c>
      <c r="T44" s="9">
        <v>0</v>
      </c>
      <c r="U44" s="1">
        <v>0</v>
      </c>
      <c r="V44" s="9">
        <v>0</v>
      </c>
      <c r="W44" s="1">
        <v>0</v>
      </c>
      <c r="X44" s="9">
        <v>0</v>
      </c>
      <c r="Y44" s="1">
        <v>0</v>
      </c>
      <c r="Z44" s="9">
        <v>0</v>
      </c>
      <c r="AA44" s="1">
        <v>0</v>
      </c>
      <c r="AB44" s="9">
        <v>0</v>
      </c>
      <c r="AC44" s="1">
        <v>0</v>
      </c>
    </row>
    <row r="45" spans="1:29">
      <c r="A45" s="1">
        <v>6901</v>
      </c>
      <c r="B45" s="1" t="s">
        <v>42</v>
      </c>
      <c r="C45" s="3">
        <f t="shared" si="4"/>
        <v>0</v>
      </c>
      <c r="D45" s="2">
        <f t="shared" si="4"/>
        <v>0</v>
      </c>
      <c r="E45" s="2">
        <f t="shared" si="5"/>
        <v>0</v>
      </c>
      <c r="F45" s="9">
        <v>0</v>
      </c>
      <c r="G45" s="1">
        <v>0</v>
      </c>
      <c r="H45" s="9">
        <v>0</v>
      </c>
      <c r="I45" s="1">
        <v>0</v>
      </c>
      <c r="J45" s="9">
        <v>0</v>
      </c>
      <c r="K45" s="1">
        <v>0</v>
      </c>
      <c r="L45" s="9">
        <v>0</v>
      </c>
      <c r="M45" s="1">
        <v>0</v>
      </c>
      <c r="N45" s="9">
        <v>0</v>
      </c>
      <c r="O45" s="1">
        <v>0</v>
      </c>
      <c r="P45" s="9">
        <v>0</v>
      </c>
      <c r="Q45" s="1">
        <v>0</v>
      </c>
      <c r="R45" s="9">
        <v>0</v>
      </c>
      <c r="S45" s="1">
        <v>0</v>
      </c>
      <c r="T45" s="9">
        <v>0</v>
      </c>
      <c r="U45" s="1">
        <v>0</v>
      </c>
      <c r="V45" s="9">
        <v>0</v>
      </c>
      <c r="W45" s="1">
        <v>0</v>
      </c>
      <c r="X45" s="9">
        <v>0</v>
      </c>
      <c r="Y45" s="1">
        <v>0</v>
      </c>
      <c r="Z45" s="9">
        <v>0</v>
      </c>
      <c r="AA45" s="1">
        <v>0</v>
      </c>
      <c r="AB45" s="9">
        <v>0</v>
      </c>
      <c r="AC45" s="1">
        <v>0</v>
      </c>
    </row>
    <row r="46" spans="1:29">
      <c r="A46" s="1">
        <v>6902</v>
      </c>
      <c r="B46" s="1" t="s">
        <v>43</v>
      </c>
      <c r="C46" s="3">
        <f t="shared" si="4"/>
        <v>0</v>
      </c>
      <c r="D46" s="2">
        <f t="shared" si="4"/>
        <v>0</v>
      </c>
      <c r="E46" s="2">
        <f t="shared" si="5"/>
        <v>0</v>
      </c>
      <c r="F46" s="9">
        <v>0</v>
      </c>
      <c r="G46" s="1">
        <v>0</v>
      </c>
      <c r="H46" s="9">
        <v>0</v>
      </c>
      <c r="I46" s="1">
        <v>0</v>
      </c>
      <c r="J46" s="9">
        <v>0</v>
      </c>
      <c r="K46" s="1">
        <v>0</v>
      </c>
      <c r="L46" s="9">
        <v>0</v>
      </c>
      <c r="M46" s="1">
        <v>0</v>
      </c>
      <c r="N46" s="9">
        <v>0</v>
      </c>
      <c r="O46" s="1">
        <v>0</v>
      </c>
      <c r="P46" s="9">
        <v>0</v>
      </c>
      <c r="Q46" s="1">
        <v>0</v>
      </c>
      <c r="R46" s="9">
        <v>0</v>
      </c>
      <c r="S46" s="1">
        <v>0</v>
      </c>
      <c r="T46" s="9">
        <v>0</v>
      </c>
      <c r="U46" s="1">
        <v>0</v>
      </c>
      <c r="V46" s="9">
        <v>0</v>
      </c>
      <c r="W46" s="1">
        <v>0</v>
      </c>
      <c r="X46" s="9">
        <v>0</v>
      </c>
      <c r="Y46" s="1">
        <v>0</v>
      </c>
      <c r="Z46" s="9">
        <v>0</v>
      </c>
      <c r="AA46" s="1">
        <v>0</v>
      </c>
      <c r="AB46" s="9">
        <v>0</v>
      </c>
      <c r="AC46" s="1">
        <v>0</v>
      </c>
    </row>
    <row r="47" spans="1:29">
      <c r="A47" s="1">
        <v>7320</v>
      </c>
      <c r="B47" s="1" t="s">
        <v>44</v>
      </c>
      <c r="C47" s="3">
        <f t="shared" si="4"/>
        <v>0</v>
      </c>
      <c r="D47" s="2">
        <f t="shared" si="4"/>
        <v>0</v>
      </c>
      <c r="E47" s="2">
        <f t="shared" si="5"/>
        <v>0</v>
      </c>
      <c r="F47" s="9">
        <v>0</v>
      </c>
      <c r="G47" s="1">
        <v>0</v>
      </c>
      <c r="H47" s="9">
        <v>0</v>
      </c>
      <c r="I47" s="1">
        <v>0</v>
      </c>
      <c r="J47" s="9">
        <v>0</v>
      </c>
      <c r="K47" s="1">
        <v>0</v>
      </c>
      <c r="L47" s="9">
        <v>0</v>
      </c>
      <c r="M47" s="1">
        <v>0</v>
      </c>
      <c r="N47" s="9">
        <v>0</v>
      </c>
      <c r="O47" s="1">
        <v>0</v>
      </c>
      <c r="P47" s="9">
        <v>0</v>
      </c>
      <c r="Q47" s="1">
        <v>0</v>
      </c>
      <c r="R47" s="9">
        <v>0</v>
      </c>
      <c r="S47" s="1">
        <v>0</v>
      </c>
      <c r="T47" s="9">
        <v>0</v>
      </c>
      <c r="U47" s="1">
        <v>0</v>
      </c>
      <c r="V47" s="9">
        <v>0</v>
      </c>
      <c r="W47" s="1">
        <v>0</v>
      </c>
      <c r="X47" s="9">
        <v>0</v>
      </c>
      <c r="Y47" s="1">
        <v>0</v>
      </c>
      <c r="Z47" s="9">
        <v>0</v>
      </c>
      <c r="AA47" s="1">
        <v>0</v>
      </c>
      <c r="AB47" s="9">
        <v>0</v>
      </c>
      <c r="AC47" s="1">
        <v>0</v>
      </c>
    </row>
    <row r="48" spans="1:29">
      <c r="A48" s="1">
        <v>7420</v>
      </c>
      <c r="B48" s="1" t="s">
        <v>45</v>
      </c>
      <c r="C48" s="3">
        <f t="shared" si="4"/>
        <v>0</v>
      </c>
      <c r="D48" s="2">
        <f t="shared" si="4"/>
        <v>0</v>
      </c>
      <c r="E48" s="2">
        <f t="shared" si="5"/>
        <v>0</v>
      </c>
      <c r="F48" s="9">
        <v>0</v>
      </c>
      <c r="G48" s="1">
        <v>0</v>
      </c>
      <c r="H48" s="9">
        <v>0</v>
      </c>
      <c r="I48" s="1">
        <v>0</v>
      </c>
      <c r="J48" s="9">
        <v>0</v>
      </c>
      <c r="K48" s="1">
        <v>0</v>
      </c>
      <c r="L48" s="9">
        <v>0</v>
      </c>
      <c r="M48" s="1">
        <v>0</v>
      </c>
      <c r="N48" s="9">
        <v>0</v>
      </c>
      <c r="O48" s="1">
        <v>0</v>
      </c>
      <c r="P48" s="9">
        <v>0</v>
      </c>
      <c r="Q48" s="1">
        <v>0</v>
      </c>
      <c r="R48" s="9">
        <v>0</v>
      </c>
      <c r="S48" s="1">
        <v>0</v>
      </c>
      <c r="T48" s="9">
        <v>0</v>
      </c>
      <c r="U48" s="1">
        <v>0</v>
      </c>
      <c r="V48" s="9">
        <v>0</v>
      </c>
      <c r="W48" s="1">
        <v>0</v>
      </c>
      <c r="X48" s="9">
        <v>0</v>
      </c>
      <c r="Y48" s="1">
        <v>0</v>
      </c>
      <c r="Z48" s="9">
        <v>0</v>
      </c>
      <c r="AA48" s="1">
        <v>0</v>
      </c>
      <c r="AB48" s="9">
        <v>0</v>
      </c>
      <c r="AC48" s="1">
        <v>0</v>
      </c>
    </row>
    <row r="49" spans="1:29">
      <c r="A49" s="1">
        <v>7500</v>
      </c>
      <c r="B49" s="1" t="s">
        <v>46</v>
      </c>
      <c r="C49" s="3">
        <f t="shared" si="4"/>
        <v>0</v>
      </c>
      <c r="D49" s="2">
        <f t="shared" si="4"/>
        <v>0</v>
      </c>
      <c r="E49" s="2">
        <f t="shared" si="5"/>
        <v>0</v>
      </c>
      <c r="F49" s="9">
        <v>0</v>
      </c>
      <c r="G49" s="1">
        <v>0</v>
      </c>
      <c r="H49" s="9">
        <v>0</v>
      </c>
      <c r="I49" s="1">
        <v>0</v>
      </c>
      <c r="J49" s="9">
        <v>0</v>
      </c>
      <c r="K49" s="1">
        <v>0</v>
      </c>
      <c r="L49" s="9">
        <v>0</v>
      </c>
      <c r="M49" s="1">
        <v>0</v>
      </c>
      <c r="N49" s="9">
        <v>0</v>
      </c>
      <c r="O49" s="1">
        <v>0</v>
      </c>
      <c r="P49" s="9">
        <v>0</v>
      </c>
      <c r="Q49" s="1">
        <v>0</v>
      </c>
      <c r="R49" s="9">
        <v>0</v>
      </c>
      <c r="S49" s="1">
        <v>0</v>
      </c>
      <c r="T49" s="9">
        <v>0</v>
      </c>
      <c r="U49" s="1">
        <v>0</v>
      </c>
      <c r="V49" s="9">
        <v>0</v>
      </c>
      <c r="W49" s="1">
        <v>0</v>
      </c>
      <c r="X49" s="9">
        <v>0</v>
      </c>
      <c r="Y49" s="1">
        <v>0</v>
      </c>
      <c r="Z49" s="9">
        <v>0</v>
      </c>
      <c r="AA49" s="1">
        <v>0</v>
      </c>
      <c r="AB49" s="9">
        <v>0</v>
      </c>
      <c r="AC49" s="1">
        <v>0</v>
      </c>
    </row>
    <row r="50" spans="1:29">
      <c r="A50" s="1">
        <v>7720</v>
      </c>
      <c r="B50" s="1" t="s">
        <v>47</v>
      </c>
      <c r="C50" s="3">
        <f t="shared" si="4"/>
        <v>0</v>
      </c>
      <c r="D50" s="2">
        <f t="shared" si="4"/>
        <v>0</v>
      </c>
      <c r="E50" s="2">
        <f t="shared" si="5"/>
        <v>0</v>
      </c>
      <c r="F50" s="9">
        <v>0</v>
      </c>
      <c r="G50" s="1">
        <v>0</v>
      </c>
      <c r="H50" s="9">
        <v>0</v>
      </c>
      <c r="I50" s="1">
        <v>0</v>
      </c>
      <c r="J50" s="9">
        <v>0</v>
      </c>
      <c r="K50" s="1">
        <v>0</v>
      </c>
      <c r="L50" s="9">
        <v>0</v>
      </c>
      <c r="M50" s="1">
        <v>0</v>
      </c>
      <c r="N50" s="9">
        <v>0</v>
      </c>
      <c r="O50" s="1">
        <v>0</v>
      </c>
      <c r="P50" s="9">
        <v>0</v>
      </c>
      <c r="Q50" s="1">
        <v>0</v>
      </c>
      <c r="R50" s="9">
        <v>0</v>
      </c>
      <c r="S50" s="1">
        <v>0</v>
      </c>
      <c r="T50" s="9">
        <v>0</v>
      </c>
      <c r="U50" s="1">
        <v>0</v>
      </c>
      <c r="V50" s="9">
        <v>0</v>
      </c>
      <c r="W50" s="1">
        <v>0</v>
      </c>
      <c r="X50" s="9">
        <v>0</v>
      </c>
      <c r="Y50" s="1">
        <v>0</v>
      </c>
      <c r="Z50" s="9">
        <v>0</v>
      </c>
      <c r="AA50" s="1">
        <v>0</v>
      </c>
      <c r="AB50" s="9">
        <v>0</v>
      </c>
      <c r="AC50" s="1">
        <v>0</v>
      </c>
    </row>
    <row r="51" spans="1:29">
      <c r="A51" s="1">
        <v>7770</v>
      </c>
      <c r="B51" s="1" t="s">
        <v>48</v>
      </c>
      <c r="C51" s="3">
        <f t="shared" si="4"/>
        <v>0</v>
      </c>
      <c r="D51" s="2">
        <f t="shared" si="4"/>
        <v>0</v>
      </c>
      <c r="E51" s="2">
        <f t="shared" si="5"/>
        <v>0</v>
      </c>
      <c r="F51" s="9">
        <v>0</v>
      </c>
      <c r="G51" s="1">
        <v>0</v>
      </c>
      <c r="H51" s="9">
        <v>0</v>
      </c>
      <c r="I51" s="1">
        <v>0</v>
      </c>
      <c r="J51" s="9">
        <v>0</v>
      </c>
      <c r="K51" s="1">
        <v>0</v>
      </c>
      <c r="L51" s="9">
        <v>0</v>
      </c>
      <c r="M51" s="1">
        <v>0</v>
      </c>
      <c r="N51" s="9">
        <v>0</v>
      </c>
      <c r="O51" s="1">
        <v>0</v>
      </c>
      <c r="P51" s="9">
        <v>0</v>
      </c>
      <c r="Q51" s="1">
        <v>0</v>
      </c>
      <c r="R51" s="9">
        <v>0</v>
      </c>
      <c r="S51" s="1">
        <v>0</v>
      </c>
      <c r="T51" s="9">
        <v>0</v>
      </c>
      <c r="U51" s="1">
        <v>0</v>
      </c>
      <c r="V51" s="9">
        <v>0</v>
      </c>
      <c r="W51" s="1">
        <v>0</v>
      </c>
      <c r="X51" s="9">
        <v>0</v>
      </c>
      <c r="Y51" s="1">
        <v>0</v>
      </c>
      <c r="Z51" s="9">
        <v>0</v>
      </c>
      <c r="AA51" s="1">
        <v>0</v>
      </c>
      <c r="AB51" s="9">
        <v>0</v>
      </c>
      <c r="AC51" s="1">
        <v>0</v>
      </c>
    </row>
    <row r="52" spans="1:29">
      <c r="A52" s="1">
        <v>7771</v>
      </c>
      <c r="B52" s="1" t="s">
        <v>49</v>
      </c>
      <c r="C52" s="3">
        <f t="shared" si="4"/>
        <v>0</v>
      </c>
      <c r="D52" s="2">
        <f t="shared" si="4"/>
        <v>0</v>
      </c>
      <c r="E52" s="2">
        <f t="shared" si="5"/>
        <v>0</v>
      </c>
      <c r="F52" s="9">
        <v>0</v>
      </c>
      <c r="G52" s="1">
        <v>0</v>
      </c>
      <c r="H52" s="9">
        <v>0</v>
      </c>
      <c r="I52" s="1">
        <v>0</v>
      </c>
      <c r="J52" s="9">
        <v>0</v>
      </c>
      <c r="K52" s="1">
        <v>0</v>
      </c>
      <c r="L52" s="9">
        <v>0</v>
      </c>
      <c r="M52" s="1">
        <v>0</v>
      </c>
      <c r="N52" s="9">
        <v>0</v>
      </c>
      <c r="O52" s="1">
        <v>0</v>
      </c>
      <c r="P52" s="9">
        <v>0</v>
      </c>
      <c r="Q52" s="1">
        <v>0</v>
      </c>
      <c r="R52" s="9">
        <v>0</v>
      </c>
      <c r="S52" s="1">
        <v>0</v>
      </c>
      <c r="T52" s="9">
        <v>0</v>
      </c>
      <c r="U52" s="1">
        <v>0</v>
      </c>
      <c r="V52" s="9">
        <v>0</v>
      </c>
      <c r="W52" s="1">
        <v>0</v>
      </c>
      <c r="X52" s="9">
        <v>0</v>
      </c>
      <c r="Y52" s="1">
        <v>0</v>
      </c>
      <c r="Z52" s="9">
        <v>0</v>
      </c>
      <c r="AA52" s="1">
        <v>0</v>
      </c>
      <c r="AB52" s="9">
        <v>0</v>
      </c>
      <c r="AC52" s="1">
        <v>0</v>
      </c>
    </row>
    <row r="53" spans="1:29">
      <c r="A53" s="1">
        <v>7790</v>
      </c>
      <c r="B53" s="1" t="s">
        <v>50</v>
      </c>
      <c r="C53" s="3">
        <f t="shared" si="4"/>
        <v>0</v>
      </c>
      <c r="D53" s="2">
        <f t="shared" si="4"/>
        <v>0</v>
      </c>
      <c r="E53" s="2">
        <f t="shared" si="5"/>
        <v>0</v>
      </c>
      <c r="F53" s="9">
        <v>0</v>
      </c>
      <c r="G53" s="1">
        <v>0</v>
      </c>
      <c r="H53" s="9">
        <v>0</v>
      </c>
      <c r="I53" s="1">
        <v>0</v>
      </c>
      <c r="J53" s="9">
        <v>0</v>
      </c>
      <c r="K53" s="1">
        <v>0</v>
      </c>
      <c r="L53" s="9">
        <v>0</v>
      </c>
      <c r="M53" s="1">
        <v>0</v>
      </c>
      <c r="N53" s="9">
        <v>0</v>
      </c>
      <c r="O53" s="1">
        <v>0</v>
      </c>
      <c r="P53" s="9">
        <v>0</v>
      </c>
      <c r="Q53" s="1">
        <v>0</v>
      </c>
      <c r="R53" s="9">
        <v>0</v>
      </c>
      <c r="S53" s="1">
        <v>0</v>
      </c>
      <c r="T53" s="9">
        <v>0</v>
      </c>
      <c r="U53" s="1">
        <v>0</v>
      </c>
      <c r="V53" s="9">
        <v>0</v>
      </c>
      <c r="W53" s="1">
        <v>0</v>
      </c>
      <c r="X53" s="9">
        <v>0</v>
      </c>
      <c r="Y53" s="1">
        <v>0</v>
      </c>
      <c r="Z53" s="9">
        <v>0</v>
      </c>
      <c r="AA53" s="1">
        <v>0</v>
      </c>
      <c r="AB53" s="9">
        <v>0</v>
      </c>
      <c r="AC53" s="1">
        <v>0</v>
      </c>
    </row>
    <row r="54" spans="1:29">
      <c r="A54" s="1">
        <v>7793</v>
      </c>
      <c r="B54" s="1" t="s">
        <v>51</v>
      </c>
      <c r="C54" s="3">
        <f t="shared" si="4"/>
        <v>0</v>
      </c>
      <c r="D54" s="2">
        <f t="shared" si="4"/>
        <v>0</v>
      </c>
      <c r="E54" s="2">
        <f t="shared" si="5"/>
        <v>0</v>
      </c>
      <c r="F54" s="9">
        <v>0</v>
      </c>
      <c r="G54" s="1">
        <v>0</v>
      </c>
      <c r="H54" s="9">
        <v>0</v>
      </c>
      <c r="I54" s="1">
        <v>0</v>
      </c>
      <c r="J54" s="9">
        <v>0</v>
      </c>
      <c r="K54" s="1">
        <v>0</v>
      </c>
      <c r="L54" s="9">
        <v>0</v>
      </c>
      <c r="M54" s="1">
        <v>0</v>
      </c>
      <c r="N54" s="9">
        <v>0</v>
      </c>
      <c r="O54" s="1">
        <v>0</v>
      </c>
      <c r="P54" s="9">
        <v>0</v>
      </c>
      <c r="Q54" s="1">
        <v>0</v>
      </c>
      <c r="R54" s="9">
        <v>0</v>
      </c>
      <c r="S54" s="1">
        <v>0</v>
      </c>
      <c r="T54" s="9">
        <v>0</v>
      </c>
      <c r="U54" s="1">
        <v>0</v>
      </c>
      <c r="V54" s="9">
        <v>0</v>
      </c>
      <c r="W54" s="1">
        <v>0</v>
      </c>
      <c r="X54" s="9">
        <v>0</v>
      </c>
      <c r="Y54" s="1">
        <v>0</v>
      </c>
      <c r="Z54" s="9">
        <v>0</v>
      </c>
      <c r="AA54" s="1">
        <v>0</v>
      </c>
      <c r="AB54" s="9">
        <v>0</v>
      </c>
      <c r="AC54" s="1">
        <v>0</v>
      </c>
    </row>
    <row r="55" spans="1:29">
      <c r="A55" s="1">
        <v>8050</v>
      </c>
      <c r="B55" s="1" t="s">
        <v>52</v>
      </c>
      <c r="C55" s="3">
        <f t="shared" si="4"/>
        <v>0</v>
      </c>
      <c r="D55" s="2">
        <f t="shared" si="4"/>
        <v>0</v>
      </c>
      <c r="E55" s="2">
        <f t="shared" si="5"/>
        <v>0</v>
      </c>
      <c r="F55" s="9">
        <v>0</v>
      </c>
      <c r="G55" s="1">
        <v>0</v>
      </c>
      <c r="H55" s="9">
        <v>0</v>
      </c>
      <c r="I55" s="1">
        <v>0</v>
      </c>
      <c r="J55" s="9">
        <v>0</v>
      </c>
      <c r="K55" s="1">
        <v>0</v>
      </c>
      <c r="L55" s="9">
        <v>0</v>
      </c>
      <c r="M55" s="1">
        <v>0</v>
      </c>
      <c r="N55" s="9">
        <v>0</v>
      </c>
      <c r="O55" s="1">
        <v>0</v>
      </c>
      <c r="P55" s="9">
        <v>0</v>
      </c>
      <c r="Q55" s="1">
        <v>0</v>
      </c>
      <c r="R55" s="9">
        <v>0</v>
      </c>
      <c r="S55" s="1">
        <v>0</v>
      </c>
      <c r="T55" s="9">
        <v>0</v>
      </c>
      <c r="U55" s="1">
        <v>0</v>
      </c>
      <c r="V55" s="9">
        <v>0</v>
      </c>
      <c r="W55" s="1">
        <v>0</v>
      </c>
      <c r="X55" s="9">
        <v>0</v>
      </c>
      <c r="Y55" s="1">
        <v>0</v>
      </c>
      <c r="Z55" s="9">
        <v>0</v>
      </c>
      <c r="AA55" s="1">
        <v>0</v>
      </c>
      <c r="AB55" s="9">
        <v>0</v>
      </c>
      <c r="AC55" s="1">
        <v>0</v>
      </c>
    </row>
    <row r="56" spans="1:29">
      <c r="A56" s="1">
        <v>8150</v>
      </c>
      <c r="B56" s="1" t="s">
        <v>53</v>
      </c>
      <c r="C56" s="3">
        <f t="shared" si="4"/>
        <v>0</v>
      </c>
      <c r="D56" s="2">
        <f t="shared" si="4"/>
        <v>0</v>
      </c>
      <c r="E56" s="2">
        <f t="shared" si="5"/>
        <v>0</v>
      </c>
      <c r="F56" s="9">
        <v>0</v>
      </c>
      <c r="G56" s="1">
        <v>0</v>
      </c>
      <c r="H56" s="9">
        <v>0</v>
      </c>
      <c r="I56" s="1">
        <v>0</v>
      </c>
      <c r="J56" s="9">
        <v>0</v>
      </c>
      <c r="K56" s="1">
        <v>0</v>
      </c>
      <c r="L56" s="9">
        <v>0</v>
      </c>
      <c r="M56" s="1">
        <v>0</v>
      </c>
      <c r="N56" s="9">
        <v>0</v>
      </c>
      <c r="O56" s="1">
        <v>0</v>
      </c>
      <c r="P56" s="9">
        <v>0</v>
      </c>
      <c r="Q56" s="1">
        <v>0</v>
      </c>
      <c r="R56" s="9">
        <v>0</v>
      </c>
      <c r="S56" s="1">
        <v>0</v>
      </c>
      <c r="T56" s="9">
        <v>0</v>
      </c>
      <c r="U56" s="1">
        <v>0</v>
      </c>
      <c r="V56" s="9">
        <v>0</v>
      </c>
      <c r="W56" s="1">
        <v>0</v>
      </c>
      <c r="X56" s="9">
        <v>0</v>
      </c>
      <c r="Y56" s="1">
        <v>0</v>
      </c>
      <c r="Z56" s="9">
        <v>0</v>
      </c>
      <c r="AA56" s="1">
        <v>0</v>
      </c>
      <c r="AB56" s="9">
        <v>0</v>
      </c>
      <c r="AC56" s="1">
        <v>0</v>
      </c>
    </row>
    <row r="57" spans="1:29">
      <c r="A57" s="1">
        <v>8960</v>
      </c>
      <c r="B57" s="1" t="s">
        <v>54</v>
      </c>
      <c r="C57" s="3">
        <f t="shared" si="4"/>
        <v>0</v>
      </c>
      <c r="D57" s="2">
        <f t="shared" si="4"/>
        <v>0</v>
      </c>
      <c r="E57" s="2">
        <f t="shared" si="5"/>
        <v>0</v>
      </c>
      <c r="F57" s="9">
        <v>0</v>
      </c>
      <c r="G57" s="1">
        <v>0</v>
      </c>
      <c r="H57" s="9">
        <v>0</v>
      </c>
      <c r="I57" s="1">
        <v>0</v>
      </c>
      <c r="J57" s="9">
        <v>0</v>
      </c>
      <c r="K57" s="1">
        <v>0</v>
      </c>
      <c r="L57" s="9">
        <v>0</v>
      </c>
      <c r="M57" s="1">
        <v>0</v>
      </c>
      <c r="N57" s="9">
        <v>0</v>
      </c>
      <c r="O57" s="1">
        <v>0</v>
      </c>
      <c r="P57" s="9">
        <v>0</v>
      </c>
      <c r="Q57" s="1">
        <v>0</v>
      </c>
      <c r="R57" s="9">
        <v>0</v>
      </c>
      <c r="S57" s="1">
        <v>0</v>
      </c>
      <c r="T57" s="9">
        <v>0</v>
      </c>
      <c r="U57" s="1">
        <v>0</v>
      </c>
      <c r="V57" s="9">
        <v>0</v>
      </c>
      <c r="W57" s="1">
        <v>0</v>
      </c>
      <c r="X57" s="9">
        <v>0</v>
      </c>
      <c r="Y57" s="1">
        <v>0</v>
      </c>
      <c r="Z57" s="9">
        <v>0</v>
      </c>
      <c r="AA57" s="1">
        <v>0</v>
      </c>
      <c r="AB57" s="9">
        <v>0</v>
      </c>
      <c r="AC57" s="1">
        <v>0</v>
      </c>
    </row>
    <row r="58" spans="1:29">
      <c r="A58" s="1">
        <v>8990</v>
      </c>
      <c r="B58" s="1" t="s">
        <v>55</v>
      </c>
      <c r="C58" s="3">
        <f t="shared" si="4"/>
        <v>0</v>
      </c>
      <c r="D58" s="2">
        <f t="shared" si="4"/>
        <v>0</v>
      </c>
      <c r="E58" s="2">
        <f t="shared" si="5"/>
        <v>0</v>
      </c>
      <c r="F58" s="9">
        <v>0</v>
      </c>
      <c r="G58" s="1">
        <v>0</v>
      </c>
      <c r="H58" s="9">
        <v>0</v>
      </c>
      <c r="I58" s="1">
        <v>0</v>
      </c>
      <c r="J58" s="9">
        <v>0</v>
      </c>
      <c r="K58" s="1">
        <v>0</v>
      </c>
      <c r="L58" s="9">
        <v>0</v>
      </c>
      <c r="M58" s="1">
        <v>0</v>
      </c>
      <c r="N58" s="9">
        <v>0</v>
      </c>
      <c r="O58" s="1">
        <v>0</v>
      </c>
      <c r="P58" s="9">
        <v>0</v>
      </c>
      <c r="Q58" s="1">
        <v>0</v>
      </c>
      <c r="R58" s="9">
        <v>0</v>
      </c>
      <c r="S58" s="1">
        <v>0</v>
      </c>
      <c r="T58" s="9">
        <v>0</v>
      </c>
      <c r="U58" s="1">
        <v>0</v>
      </c>
      <c r="V58" s="9">
        <v>0</v>
      </c>
      <c r="W58" s="1">
        <v>0</v>
      </c>
      <c r="X58" s="9">
        <v>0</v>
      </c>
      <c r="Y58" s="1">
        <v>0</v>
      </c>
      <c r="Z58" s="9">
        <v>0</v>
      </c>
      <c r="AA58" s="1">
        <v>0</v>
      </c>
      <c r="AB58" s="9">
        <v>0</v>
      </c>
      <c r="AC58" s="1">
        <v>0</v>
      </c>
    </row>
    <row r="59" spans="1:29" s="6" customFormat="1">
      <c r="A59" s="4" t="s">
        <v>56</v>
      </c>
      <c r="B59" s="4"/>
      <c r="C59" s="5">
        <f>SUM(C18:C58)</f>
        <v>280544</v>
      </c>
      <c r="D59" s="5">
        <f>SUM(D18:D58)</f>
        <v>0</v>
      </c>
      <c r="E59" s="5">
        <f t="shared" si="5"/>
        <v>280544</v>
      </c>
      <c r="F59" s="8">
        <f>SUM(F18:F58)</f>
        <v>45628</v>
      </c>
      <c r="G59" s="4">
        <f t="shared" ref="G59:AC59" si="6">SUM(G18:G58)</f>
        <v>0</v>
      </c>
      <c r="H59" s="8">
        <f t="shared" si="6"/>
        <v>46500</v>
      </c>
      <c r="I59" s="4">
        <f t="shared" si="6"/>
        <v>0</v>
      </c>
      <c r="J59" s="8">
        <f t="shared" si="6"/>
        <v>20628</v>
      </c>
      <c r="K59" s="4">
        <f t="shared" si="6"/>
        <v>0</v>
      </c>
      <c r="L59" s="8">
        <f t="shared" si="6"/>
        <v>9500</v>
      </c>
      <c r="M59" s="4">
        <f t="shared" si="6"/>
        <v>0</v>
      </c>
      <c r="N59" s="8">
        <f t="shared" si="6"/>
        <v>15064</v>
      </c>
      <c r="O59" s="4">
        <f t="shared" si="6"/>
        <v>0</v>
      </c>
      <c r="P59" s="8">
        <f t="shared" si="6"/>
        <v>4500</v>
      </c>
      <c r="Q59" s="4">
        <f t="shared" si="6"/>
        <v>0</v>
      </c>
      <c r="R59" s="8">
        <f t="shared" si="6"/>
        <v>3064</v>
      </c>
      <c r="S59" s="4">
        <f t="shared" si="6"/>
        <v>0</v>
      </c>
      <c r="T59" s="8">
        <f t="shared" si="6"/>
        <v>32250</v>
      </c>
      <c r="U59" s="4">
        <f t="shared" si="6"/>
        <v>0</v>
      </c>
      <c r="V59" s="8">
        <f t="shared" si="6"/>
        <v>52782</v>
      </c>
      <c r="W59" s="4">
        <f t="shared" si="6"/>
        <v>0</v>
      </c>
      <c r="X59" s="8">
        <f t="shared" si="6"/>
        <v>16500</v>
      </c>
      <c r="Y59" s="4">
        <f t="shared" si="6"/>
        <v>0</v>
      </c>
      <c r="Z59" s="8">
        <f t="shared" si="6"/>
        <v>22628</v>
      </c>
      <c r="AA59" s="4">
        <f t="shared" si="6"/>
        <v>0</v>
      </c>
      <c r="AB59" s="8">
        <f t="shared" si="6"/>
        <v>11500</v>
      </c>
      <c r="AC59" s="4">
        <f t="shared" si="6"/>
        <v>0</v>
      </c>
    </row>
    <row r="60" spans="1:29" s="31" customForma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</row>
    <row r="61" spans="1:29" s="6" customFormat="1">
      <c r="A61" s="4" t="s">
        <v>57</v>
      </c>
      <c r="B61" s="4"/>
      <c r="C61" s="5">
        <f t="shared" ref="C61" si="7">C15-C59</f>
        <v>195456</v>
      </c>
      <c r="D61" s="5">
        <f>D15-D59</f>
        <v>0</v>
      </c>
      <c r="E61" s="7">
        <f>E15-E59</f>
        <v>195456</v>
      </c>
      <c r="F61" s="8">
        <f>F15-F59</f>
        <v>-11128</v>
      </c>
      <c r="G61" s="4">
        <f>G15-G59</f>
        <v>0</v>
      </c>
      <c r="H61" s="8">
        <f t="shared" ref="H61:AC61" si="8">H15-H59</f>
        <v>-12000</v>
      </c>
      <c r="I61" s="4">
        <f t="shared" si="8"/>
        <v>0</v>
      </c>
      <c r="J61" s="8">
        <f t="shared" si="8"/>
        <v>13872</v>
      </c>
      <c r="K61" s="4">
        <f t="shared" si="8"/>
        <v>0</v>
      </c>
      <c r="L61" s="8">
        <f t="shared" si="8"/>
        <v>25000</v>
      </c>
      <c r="M61" s="4">
        <f t="shared" si="8"/>
        <v>0</v>
      </c>
      <c r="N61" s="8">
        <f t="shared" si="8"/>
        <v>34936</v>
      </c>
      <c r="O61" s="4">
        <f t="shared" si="8"/>
        <v>0</v>
      </c>
      <c r="P61" s="8">
        <f t="shared" si="8"/>
        <v>45500</v>
      </c>
      <c r="Q61" s="4">
        <f t="shared" si="8"/>
        <v>0</v>
      </c>
      <c r="R61" s="8">
        <f t="shared" si="8"/>
        <v>9436</v>
      </c>
      <c r="S61" s="4">
        <f t="shared" si="8"/>
        <v>0</v>
      </c>
      <c r="T61" s="8">
        <f t="shared" si="8"/>
        <v>-19750</v>
      </c>
      <c r="U61" s="4">
        <f t="shared" si="8"/>
        <v>0</v>
      </c>
      <c r="V61" s="8">
        <f t="shared" si="8"/>
        <v>-18282</v>
      </c>
      <c r="W61" s="4">
        <f t="shared" si="8"/>
        <v>0</v>
      </c>
      <c r="X61" s="8">
        <f t="shared" si="8"/>
        <v>18000</v>
      </c>
      <c r="Y61" s="4">
        <f t="shared" si="8"/>
        <v>0</v>
      </c>
      <c r="Z61" s="8">
        <f t="shared" si="8"/>
        <v>49372</v>
      </c>
      <c r="AA61" s="4">
        <f t="shared" si="8"/>
        <v>0</v>
      </c>
      <c r="AB61" s="8">
        <f t="shared" si="8"/>
        <v>60500</v>
      </c>
      <c r="AC61" s="4">
        <f t="shared" si="8"/>
        <v>0</v>
      </c>
    </row>
  </sheetData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abSelected="1" workbookViewId="0">
      <selection activeCell="L13" sqref="L13"/>
    </sheetView>
  </sheetViews>
  <sheetFormatPr baseColWidth="10" defaultRowHeight="20" x14ac:dyDescent="0"/>
  <cols>
    <col min="1" max="1" width="16.83203125" style="39" bestFit="1" customWidth="1"/>
    <col min="2" max="3" width="14.5" style="38" bestFit="1" customWidth="1"/>
    <col min="4" max="4" width="14.5" style="38" customWidth="1"/>
    <col min="5" max="5" width="15.83203125" style="38" customWidth="1"/>
    <col min="6" max="6" width="14.5" style="38" bestFit="1" customWidth="1"/>
    <col min="7" max="7" width="16.6640625" style="38" customWidth="1"/>
    <col min="8" max="8" width="15.1640625" style="38" customWidth="1"/>
    <col min="9" max="16384" width="10.83203125" style="38"/>
  </cols>
  <sheetData>
    <row r="1" spans="1:8" s="39" customFormat="1">
      <c r="A1" s="66"/>
      <c r="B1" s="63" t="s">
        <v>58</v>
      </c>
      <c r="C1" s="63"/>
      <c r="D1" s="63"/>
      <c r="E1" s="64" t="s">
        <v>279</v>
      </c>
      <c r="F1" s="64"/>
      <c r="G1" s="64"/>
      <c r="H1" s="65" t="s">
        <v>257</v>
      </c>
    </row>
    <row r="2" spans="1:8" s="42" customFormat="1">
      <c r="A2" s="67"/>
      <c r="B2" s="40" t="s">
        <v>258</v>
      </c>
      <c r="C2" s="40" t="s">
        <v>259</v>
      </c>
      <c r="D2" s="40" t="s">
        <v>260</v>
      </c>
      <c r="E2" s="41" t="s">
        <v>258</v>
      </c>
      <c r="F2" s="41" t="s">
        <v>259</v>
      </c>
      <c r="G2" s="41" t="s">
        <v>260</v>
      </c>
      <c r="H2" s="65"/>
    </row>
    <row r="3" spans="1:8">
      <c r="A3" s="43" t="s">
        <v>91</v>
      </c>
      <c r="B3" s="53">
        <f>Hoved!C15</f>
        <v>1190000</v>
      </c>
      <c r="C3" s="53">
        <f>Hoved!C59</f>
        <v>1166180</v>
      </c>
      <c r="D3" s="53">
        <f>Hoved!C61</f>
        <v>23820</v>
      </c>
      <c r="E3" s="52"/>
      <c r="F3" s="52"/>
      <c r="G3" s="52">
        <f>E3-F3</f>
        <v>0</v>
      </c>
      <c r="H3" s="54">
        <f>G3-(D3)</f>
        <v>-23820</v>
      </c>
    </row>
    <row r="4" spans="1:8">
      <c r="A4" s="43" t="s">
        <v>115</v>
      </c>
      <c r="B4" s="53">
        <f>Bjølsenhallen!C15</f>
        <v>476000</v>
      </c>
      <c r="C4" s="53">
        <f>Bjølsenhallen!C59</f>
        <v>280544</v>
      </c>
      <c r="D4" s="53">
        <f>Bjølsenhallen!C61</f>
        <v>195456</v>
      </c>
      <c r="E4" s="52"/>
      <c r="F4" s="52"/>
      <c r="G4" s="52">
        <f t="shared" ref="G4:G17" si="0">E4-F4</f>
        <v>0</v>
      </c>
      <c r="H4" s="54">
        <f t="shared" ref="H4:H17" si="1">G4-(D4)</f>
        <v>-195456</v>
      </c>
    </row>
    <row r="5" spans="1:8">
      <c r="A5" s="43" t="s">
        <v>114</v>
      </c>
      <c r="B5" s="53">
        <f>Voldsløkka!C15</f>
        <v>420000</v>
      </c>
      <c r="C5" s="53">
        <f>Voldsløkka!C59</f>
        <v>427600</v>
      </c>
      <c r="D5" s="53">
        <f>Voldsløkka!C61</f>
        <v>-7600</v>
      </c>
      <c r="E5" s="52"/>
      <c r="F5" s="52"/>
      <c r="G5" s="52">
        <f t="shared" si="0"/>
        <v>0</v>
      </c>
      <c r="H5" s="54">
        <f t="shared" si="1"/>
        <v>7600</v>
      </c>
    </row>
    <row r="6" spans="1:8">
      <c r="A6" s="43" t="s">
        <v>97</v>
      </c>
      <c r="B6" s="53">
        <f>Allidrett!C15</f>
        <v>212750</v>
      </c>
      <c r="C6" s="53">
        <f>Allidrett!C59</f>
        <v>183649.8</v>
      </c>
      <c r="D6" s="53">
        <f>Allidrett!C61</f>
        <v>29100.200000000012</v>
      </c>
      <c r="E6" s="52"/>
      <c r="F6" s="52"/>
      <c r="G6" s="52">
        <f t="shared" si="0"/>
        <v>0</v>
      </c>
      <c r="H6" s="54">
        <f t="shared" si="1"/>
        <v>-29100.200000000012</v>
      </c>
    </row>
    <row r="7" spans="1:8">
      <c r="A7" s="43" t="s">
        <v>261</v>
      </c>
      <c r="B7" s="53">
        <f>VIA!C15</f>
        <v>250000</v>
      </c>
      <c r="C7" s="53">
        <f>VIA!C59</f>
        <v>249677.6</v>
      </c>
      <c r="D7" s="53">
        <f>VIA!C61</f>
        <v>322.39999999999418</v>
      </c>
      <c r="E7" s="52"/>
      <c r="F7" s="52"/>
      <c r="G7" s="52">
        <f t="shared" si="0"/>
        <v>0</v>
      </c>
      <c r="H7" s="54">
        <f t="shared" si="1"/>
        <v>-322.39999999999418</v>
      </c>
    </row>
    <row r="8" spans="1:8">
      <c r="A8" s="43" t="s">
        <v>95</v>
      </c>
      <c r="B8" s="53">
        <f>Fotball!C15</f>
        <v>652925</v>
      </c>
      <c r="C8" s="53">
        <f>Fotball!C59</f>
        <v>752940.2</v>
      </c>
      <c r="D8" s="53">
        <f>Fotball!C61</f>
        <v>-100015.19999999995</v>
      </c>
      <c r="E8" s="52"/>
      <c r="F8" s="52"/>
      <c r="G8" s="52">
        <f t="shared" si="0"/>
        <v>0</v>
      </c>
      <c r="H8" s="54">
        <f t="shared" si="1"/>
        <v>100015.19999999995</v>
      </c>
    </row>
    <row r="9" spans="1:8">
      <c r="A9" s="43" t="s">
        <v>262</v>
      </c>
      <c r="B9" s="53">
        <f>Fotballsenior!C15</f>
        <v>327775</v>
      </c>
      <c r="C9" s="53">
        <f>Fotballsenior!C59</f>
        <v>326025</v>
      </c>
      <c r="D9" s="53">
        <f>Fotballsenior!C61</f>
        <v>1750</v>
      </c>
      <c r="E9" s="52"/>
      <c r="F9" s="52"/>
      <c r="G9" s="52">
        <f t="shared" si="0"/>
        <v>0</v>
      </c>
      <c r="H9" s="54">
        <f t="shared" si="1"/>
        <v>-1750</v>
      </c>
    </row>
    <row r="10" spans="1:8">
      <c r="A10" s="43" t="s">
        <v>263</v>
      </c>
      <c r="B10" s="53">
        <f>Norwaycup!C15</f>
        <v>475000</v>
      </c>
      <c r="C10" s="53">
        <f>Norwaycup!C59</f>
        <v>339230</v>
      </c>
      <c r="D10" s="53">
        <f>Norwaycup!C61</f>
        <v>135770</v>
      </c>
      <c r="E10" s="52"/>
      <c r="F10" s="52"/>
      <c r="G10" s="52">
        <f t="shared" si="0"/>
        <v>0</v>
      </c>
      <c r="H10" s="54">
        <f t="shared" si="1"/>
        <v>-135770</v>
      </c>
    </row>
    <row r="11" spans="1:8">
      <c r="A11" s="43" t="s">
        <v>92</v>
      </c>
      <c r="B11" s="53">
        <f>Innebandy!C15</f>
        <v>689000</v>
      </c>
      <c r="C11" s="53">
        <f>Innebandy!C59</f>
        <v>598780</v>
      </c>
      <c r="D11" s="53">
        <f>Innebandy!C61</f>
        <v>90220</v>
      </c>
      <c r="E11" s="52"/>
      <c r="F11" s="52"/>
      <c r="G11" s="52">
        <f t="shared" si="0"/>
        <v>0</v>
      </c>
      <c r="H11" s="54">
        <f t="shared" si="1"/>
        <v>-90220</v>
      </c>
    </row>
    <row r="12" spans="1:8">
      <c r="A12" s="43" t="s">
        <v>94</v>
      </c>
      <c r="B12" s="53">
        <f>Landhockey!C15</f>
        <v>106250</v>
      </c>
      <c r="C12" s="53">
        <f>Landhockey!C59</f>
        <v>96410</v>
      </c>
      <c r="D12" s="53">
        <f>Landhockey!C61</f>
        <v>9840</v>
      </c>
      <c r="E12" s="52"/>
      <c r="F12" s="52"/>
      <c r="G12" s="52">
        <f t="shared" si="0"/>
        <v>0</v>
      </c>
      <c r="H12" s="54">
        <f t="shared" si="1"/>
        <v>-9840</v>
      </c>
    </row>
    <row r="13" spans="1:8">
      <c r="A13" s="43" t="s">
        <v>93</v>
      </c>
      <c r="B13" s="53">
        <f>Bandy!C15</f>
        <v>88550</v>
      </c>
      <c r="C13" s="53">
        <f>Bandy!C59</f>
        <v>84512</v>
      </c>
      <c r="D13" s="53">
        <f>Bandy!C61</f>
        <v>4038</v>
      </c>
      <c r="E13" s="52"/>
      <c r="F13" s="52"/>
      <c r="G13" s="52">
        <f t="shared" si="0"/>
        <v>0</v>
      </c>
      <c r="H13" s="54">
        <f t="shared" si="1"/>
        <v>-4038</v>
      </c>
    </row>
    <row r="14" spans="1:8">
      <c r="A14" s="43" t="s">
        <v>96</v>
      </c>
      <c r="B14" s="53">
        <f>Bryting!C15</f>
        <v>140375</v>
      </c>
      <c r="C14" s="53">
        <f>Bryting!C59</f>
        <v>142534</v>
      </c>
      <c r="D14" s="53">
        <f>Bryting!C61</f>
        <v>-2159</v>
      </c>
      <c r="E14" s="52"/>
      <c r="F14" s="52"/>
      <c r="G14" s="52">
        <f t="shared" si="0"/>
        <v>0</v>
      </c>
      <c r="H14" s="54">
        <f t="shared" si="1"/>
        <v>2159</v>
      </c>
    </row>
    <row r="15" spans="1:8">
      <c r="A15" s="43" t="s">
        <v>100</v>
      </c>
      <c r="B15" s="53">
        <f>Rugby!C15</f>
        <v>90200</v>
      </c>
      <c r="C15" s="53">
        <f>Rugby!C59</f>
        <v>92384</v>
      </c>
      <c r="D15" s="53">
        <f>Rugby!C61</f>
        <v>-2184</v>
      </c>
      <c r="E15" s="52"/>
      <c r="F15" s="52"/>
      <c r="G15" s="52">
        <f t="shared" si="0"/>
        <v>0</v>
      </c>
      <c r="H15" s="54">
        <f t="shared" si="1"/>
        <v>2184</v>
      </c>
    </row>
    <row r="16" spans="1:8">
      <c r="A16" s="43" t="s">
        <v>264</v>
      </c>
      <c r="B16" s="53">
        <f>Sykkel!C15</f>
        <v>160000</v>
      </c>
      <c r="C16" s="53">
        <f>Sykkel!C59</f>
        <v>111394</v>
      </c>
      <c r="D16" s="53">
        <f>Sykkel!C61</f>
        <v>48606</v>
      </c>
      <c r="E16" s="52"/>
      <c r="F16" s="52"/>
      <c r="G16" s="52">
        <f t="shared" si="0"/>
        <v>0</v>
      </c>
      <c r="H16" s="54">
        <f t="shared" si="1"/>
        <v>-48606</v>
      </c>
    </row>
    <row r="17" spans="1:18" s="39" customFormat="1">
      <c r="A17" s="43" t="s">
        <v>249</v>
      </c>
      <c r="B17" s="55">
        <f>'Sagene IF'!C15</f>
        <v>5278825</v>
      </c>
      <c r="C17" s="55">
        <f>'Sagene IF'!C59</f>
        <v>4851860.5999999996</v>
      </c>
      <c r="D17" s="55">
        <f>'Sagene IF'!C61</f>
        <v>426964.40000000037</v>
      </c>
      <c r="E17" s="56">
        <f>SUM(E3:E16)</f>
        <v>0</v>
      </c>
      <c r="F17" s="56">
        <f>SUM(F3:F16)</f>
        <v>0</v>
      </c>
      <c r="G17" s="56">
        <f t="shared" si="0"/>
        <v>0</v>
      </c>
      <c r="H17" s="57">
        <f t="shared" si="1"/>
        <v>-426964.40000000037</v>
      </c>
    </row>
    <row r="19" spans="1:18">
      <c r="A19" s="39" t="s">
        <v>267</v>
      </c>
    </row>
    <row r="20" spans="1:18">
      <c r="A20" s="12" t="s">
        <v>280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>
      <c r="A21" s="12" t="s">
        <v>281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>
      <c r="A22" s="12" t="s">
        <v>270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>
      <c r="A23" s="12" t="s">
        <v>272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</sheetData>
  <mergeCells count="4">
    <mergeCell ref="A1:A2"/>
    <mergeCell ref="B1:D1"/>
    <mergeCell ref="E1:G1"/>
    <mergeCell ref="H1:H2"/>
  </mergeCells>
  <pageMargins left="0.78740157499999996" right="0.78740157499999996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3"/>
  <sheetViews>
    <sheetView topLeftCell="A28" workbookViewId="0">
      <pane xSplit="5" topLeftCell="F1" activePane="topRight" state="frozen"/>
      <selection activeCell="E38" sqref="E38"/>
      <selection pane="topRight" activeCell="D38" sqref="D38"/>
    </sheetView>
  </sheetViews>
  <sheetFormatPr baseColWidth="10" defaultRowHeight="15" x14ac:dyDescent="0"/>
  <cols>
    <col min="2" max="2" width="46" bestFit="1" customWidth="1"/>
    <col min="3" max="3" width="12.5" bestFit="1" customWidth="1"/>
    <col min="4" max="4" width="13.5" bestFit="1" customWidth="1"/>
    <col min="6" max="6" width="13.6640625" bestFit="1" customWidth="1"/>
    <col min="7" max="7" width="14.6640625" bestFit="1" customWidth="1"/>
    <col min="8" max="8" width="14.5" bestFit="1" customWidth="1"/>
    <col min="9" max="9" width="15.5" bestFit="1" customWidth="1"/>
    <col min="10" max="10" width="12.5" bestFit="1" customWidth="1"/>
    <col min="11" max="11" width="13.5" bestFit="1" customWidth="1"/>
    <col min="12" max="12" width="12.1640625" bestFit="1" customWidth="1"/>
    <col min="13" max="13" width="13.1640625" bestFit="1" customWidth="1"/>
    <col min="19" max="19" width="11.83203125" bestFit="1" customWidth="1"/>
    <col min="20" max="20" width="14" bestFit="1" customWidth="1"/>
    <col min="21" max="21" width="15" bestFit="1" customWidth="1"/>
    <col min="22" max="22" width="17.33203125" bestFit="1" customWidth="1"/>
    <col min="23" max="23" width="18.33203125" bestFit="1" customWidth="1"/>
    <col min="24" max="24" width="14.83203125" bestFit="1" customWidth="1"/>
    <col min="25" max="25" width="15.83203125" bestFit="1" customWidth="1"/>
    <col min="26" max="26" width="16.83203125" bestFit="1" customWidth="1"/>
    <col min="27" max="27" width="17.83203125" bestFit="1" customWidth="1"/>
    <col min="28" max="28" width="16.6640625" bestFit="1" customWidth="1"/>
    <col min="29" max="29" width="17.6640625" bestFit="1" customWidth="1"/>
  </cols>
  <sheetData>
    <row r="1" spans="1:29" s="6" customFormat="1">
      <c r="A1" s="6" t="s">
        <v>0</v>
      </c>
    </row>
    <row r="2" spans="1:29" s="6" customFormat="1">
      <c r="A2" s="4" t="s">
        <v>1</v>
      </c>
      <c r="B2" s="4" t="s">
        <v>2</v>
      </c>
      <c r="C2" s="5" t="s">
        <v>58</v>
      </c>
      <c r="D2" s="5" t="s">
        <v>59</v>
      </c>
      <c r="E2" s="5" t="s">
        <v>60</v>
      </c>
      <c r="F2" s="8" t="s">
        <v>61</v>
      </c>
      <c r="G2" s="4" t="s">
        <v>62</v>
      </c>
      <c r="H2" s="8" t="s">
        <v>63</v>
      </c>
      <c r="I2" s="4" t="s">
        <v>64</v>
      </c>
      <c r="J2" s="8" t="s">
        <v>65</v>
      </c>
      <c r="K2" s="4" t="s">
        <v>66</v>
      </c>
      <c r="L2" s="8" t="s">
        <v>67</v>
      </c>
      <c r="M2" s="4" t="s">
        <v>68</v>
      </c>
      <c r="N2" s="8" t="s">
        <v>69</v>
      </c>
      <c r="O2" s="4" t="s">
        <v>70</v>
      </c>
      <c r="P2" s="8" t="s">
        <v>71</v>
      </c>
      <c r="Q2" s="4" t="s">
        <v>72</v>
      </c>
      <c r="R2" s="8" t="s">
        <v>73</v>
      </c>
      <c r="S2" s="4" t="s">
        <v>74</v>
      </c>
      <c r="T2" s="8" t="s">
        <v>75</v>
      </c>
      <c r="U2" s="4" t="s">
        <v>76</v>
      </c>
      <c r="V2" s="8" t="s">
        <v>77</v>
      </c>
      <c r="W2" s="4" t="s">
        <v>78</v>
      </c>
      <c r="X2" s="8" t="s">
        <v>79</v>
      </c>
      <c r="Y2" s="4" t="s">
        <v>80</v>
      </c>
      <c r="Z2" s="8" t="s">
        <v>81</v>
      </c>
      <c r="AA2" s="4" t="s">
        <v>82</v>
      </c>
      <c r="AB2" s="8" t="s">
        <v>83</v>
      </c>
      <c r="AC2" s="4" t="s">
        <v>84</v>
      </c>
    </row>
    <row r="3" spans="1:29">
      <c r="A3" s="1">
        <v>3000</v>
      </c>
      <c r="B3" s="1" t="s">
        <v>3</v>
      </c>
      <c r="C3" s="3">
        <f>F3+H3+J3+L3+N3+P3+R3+T3+V3+X3+Z3+AB3</f>
        <v>300000</v>
      </c>
      <c r="D3" s="2">
        <f>G3+I3+K3+M3+O3+Q3+S3+U3+W3+Y3+AA3+AC3</f>
        <v>0</v>
      </c>
      <c r="E3" s="3">
        <f>C3-D3</f>
        <v>300000</v>
      </c>
      <c r="F3" s="9">
        <v>50000</v>
      </c>
      <c r="G3" s="1">
        <v>0</v>
      </c>
      <c r="H3" s="9">
        <v>25000</v>
      </c>
      <c r="I3" s="1">
        <v>0</v>
      </c>
      <c r="J3" s="9">
        <v>25000</v>
      </c>
      <c r="K3" s="1">
        <v>0</v>
      </c>
      <c r="L3" s="9">
        <v>0</v>
      </c>
      <c r="M3" s="1">
        <v>0</v>
      </c>
      <c r="N3" s="9">
        <v>0</v>
      </c>
      <c r="O3" s="1">
        <v>0</v>
      </c>
      <c r="P3" s="9">
        <v>50000</v>
      </c>
      <c r="Q3" s="1">
        <v>0</v>
      </c>
      <c r="R3" s="9">
        <v>50000</v>
      </c>
      <c r="S3" s="1">
        <v>0</v>
      </c>
      <c r="T3" s="9">
        <v>0</v>
      </c>
      <c r="U3" s="1">
        <v>0</v>
      </c>
      <c r="V3" s="9">
        <v>0</v>
      </c>
      <c r="W3" s="1">
        <v>0</v>
      </c>
      <c r="X3" s="9">
        <v>50000</v>
      </c>
      <c r="Y3" s="1">
        <v>0</v>
      </c>
      <c r="Z3" s="9">
        <v>25000</v>
      </c>
      <c r="AA3" s="1">
        <v>0</v>
      </c>
      <c r="AB3" s="9">
        <v>25000</v>
      </c>
      <c r="AC3" s="1">
        <v>0</v>
      </c>
    </row>
    <row r="4" spans="1:29">
      <c r="A4" s="1">
        <v>3001</v>
      </c>
      <c r="B4" s="1" t="s">
        <v>4</v>
      </c>
      <c r="C4" s="3">
        <f t="shared" ref="C4:D14" si="0">F4+H4+J4+L4+N4+P4+R4+T4+V4+X4+Z4+AB4</f>
        <v>10000</v>
      </c>
      <c r="D4" s="2">
        <f t="shared" si="0"/>
        <v>0</v>
      </c>
      <c r="E4" s="3">
        <f t="shared" ref="E4:E15" si="1">C4-D4</f>
        <v>10000</v>
      </c>
      <c r="F4" s="9">
        <v>0</v>
      </c>
      <c r="G4" s="1">
        <v>0</v>
      </c>
      <c r="H4" s="9">
        <v>0</v>
      </c>
      <c r="I4" s="1">
        <v>0</v>
      </c>
      <c r="J4" s="9">
        <v>0</v>
      </c>
      <c r="K4" s="1">
        <v>0</v>
      </c>
      <c r="L4" s="9">
        <v>0</v>
      </c>
      <c r="M4" s="1">
        <v>0</v>
      </c>
      <c r="N4" s="9">
        <v>0</v>
      </c>
      <c r="O4" s="1">
        <v>0</v>
      </c>
      <c r="P4" s="9">
        <v>0</v>
      </c>
      <c r="Q4" s="1">
        <v>0</v>
      </c>
      <c r="R4" s="9">
        <v>0</v>
      </c>
      <c r="S4" s="1">
        <v>0</v>
      </c>
      <c r="T4" s="9">
        <v>0</v>
      </c>
      <c r="U4" s="1">
        <v>0</v>
      </c>
      <c r="V4" s="9">
        <v>0</v>
      </c>
      <c r="W4" s="1">
        <v>0</v>
      </c>
      <c r="X4" s="9">
        <v>0</v>
      </c>
      <c r="Y4" s="1">
        <v>0</v>
      </c>
      <c r="Z4" s="9">
        <f>0+'3001'!C11</f>
        <v>10000</v>
      </c>
      <c r="AA4" s="1">
        <v>0</v>
      </c>
      <c r="AB4" s="9">
        <v>0</v>
      </c>
      <c r="AC4" s="1">
        <v>0</v>
      </c>
    </row>
    <row r="5" spans="1:29">
      <c r="A5" s="1">
        <v>3100</v>
      </c>
      <c r="B5" s="1" t="s">
        <v>5</v>
      </c>
      <c r="C5" s="3">
        <f t="shared" si="0"/>
        <v>0</v>
      </c>
      <c r="D5" s="2">
        <f t="shared" si="0"/>
        <v>0</v>
      </c>
      <c r="E5" s="3">
        <f t="shared" si="1"/>
        <v>0</v>
      </c>
      <c r="F5" s="9">
        <v>0</v>
      </c>
      <c r="G5" s="1">
        <v>0</v>
      </c>
      <c r="H5" s="9">
        <v>0</v>
      </c>
      <c r="I5" s="1">
        <v>0</v>
      </c>
      <c r="J5" s="9">
        <v>0</v>
      </c>
      <c r="K5" s="1">
        <v>0</v>
      </c>
      <c r="L5" s="9">
        <v>0</v>
      </c>
      <c r="M5" s="1">
        <v>0</v>
      </c>
      <c r="N5" s="9">
        <v>0</v>
      </c>
      <c r="O5" s="1">
        <v>0</v>
      </c>
      <c r="P5" s="9">
        <v>0</v>
      </c>
      <c r="Q5" s="1">
        <v>0</v>
      </c>
      <c r="R5" s="9">
        <v>0</v>
      </c>
      <c r="S5" s="1">
        <v>0</v>
      </c>
      <c r="T5" s="9">
        <v>0</v>
      </c>
      <c r="U5" s="1">
        <v>0</v>
      </c>
      <c r="V5" s="9">
        <v>0</v>
      </c>
      <c r="W5" s="1">
        <v>0</v>
      </c>
      <c r="X5" s="9">
        <v>0</v>
      </c>
      <c r="Y5" s="1">
        <v>0</v>
      </c>
      <c r="Z5" s="9">
        <v>0</v>
      </c>
      <c r="AA5" s="1">
        <v>0</v>
      </c>
      <c r="AB5" s="9">
        <v>0</v>
      </c>
      <c r="AC5" s="1">
        <v>0</v>
      </c>
    </row>
    <row r="6" spans="1:29">
      <c r="A6" s="1">
        <v>3110</v>
      </c>
      <c r="B6" s="1" t="s">
        <v>6</v>
      </c>
      <c r="C6" s="3">
        <f t="shared" si="0"/>
        <v>0</v>
      </c>
      <c r="D6" s="2">
        <f t="shared" si="0"/>
        <v>0</v>
      </c>
      <c r="E6" s="3">
        <f t="shared" si="1"/>
        <v>0</v>
      </c>
      <c r="F6" s="9">
        <v>0</v>
      </c>
      <c r="G6" s="1">
        <v>0</v>
      </c>
      <c r="H6" s="9">
        <v>0</v>
      </c>
      <c r="I6" s="1">
        <v>0</v>
      </c>
      <c r="J6" s="9">
        <v>0</v>
      </c>
      <c r="K6" s="1">
        <v>0</v>
      </c>
      <c r="L6" s="9">
        <v>0</v>
      </c>
      <c r="M6" s="1">
        <v>0</v>
      </c>
      <c r="N6" s="9">
        <v>0</v>
      </c>
      <c r="O6" s="1">
        <v>0</v>
      </c>
      <c r="P6" s="9">
        <v>0</v>
      </c>
      <c r="Q6" s="1">
        <v>0</v>
      </c>
      <c r="R6" s="9">
        <v>0</v>
      </c>
      <c r="S6" s="1">
        <v>0</v>
      </c>
      <c r="T6" s="9">
        <v>0</v>
      </c>
      <c r="U6" s="1">
        <v>0</v>
      </c>
      <c r="V6" s="9">
        <v>0</v>
      </c>
      <c r="W6" s="1">
        <v>0</v>
      </c>
      <c r="X6" s="9">
        <v>0</v>
      </c>
      <c r="Y6" s="1">
        <v>0</v>
      </c>
      <c r="Z6" s="9">
        <v>0</v>
      </c>
      <c r="AA6" s="1">
        <v>0</v>
      </c>
      <c r="AB6" s="9">
        <v>0</v>
      </c>
      <c r="AC6" s="1">
        <v>0</v>
      </c>
    </row>
    <row r="7" spans="1:29">
      <c r="A7" s="1">
        <v>3120</v>
      </c>
      <c r="B7" s="1" t="s">
        <v>7</v>
      </c>
      <c r="C7" s="3">
        <f t="shared" si="0"/>
        <v>0</v>
      </c>
      <c r="D7" s="2">
        <f t="shared" si="0"/>
        <v>0</v>
      </c>
      <c r="E7" s="3">
        <f t="shared" si="1"/>
        <v>0</v>
      </c>
      <c r="F7" s="9">
        <v>0</v>
      </c>
      <c r="G7" s="1">
        <v>0</v>
      </c>
      <c r="H7" s="9">
        <v>0</v>
      </c>
      <c r="I7" s="1">
        <v>0</v>
      </c>
      <c r="J7" s="9">
        <v>0</v>
      </c>
      <c r="K7" s="1">
        <v>0</v>
      </c>
      <c r="L7" s="9">
        <v>0</v>
      </c>
      <c r="M7" s="1">
        <v>0</v>
      </c>
      <c r="N7" s="9">
        <v>0</v>
      </c>
      <c r="O7" s="1">
        <v>0</v>
      </c>
      <c r="P7" s="9">
        <v>0</v>
      </c>
      <c r="Q7" s="1">
        <v>0</v>
      </c>
      <c r="R7" s="9">
        <v>0</v>
      </c>
      <c r="S7" s="1">
        <v>0</v>
      </c>
      <c r="T7" s="9">
        <v>0</v>
      </c>
      <c r="U7" s="1">
        <v>0</v>
      </c>
      <c r="V7" s="9">
        <v>0</v>
      </c>
      <c r="W7" s="1">
        <v>0</v>
      </c>
      <c r="X7" s="9">
        <v>0</v>
      </c>
      <c r="Y7" s="1">
        <v>0</v>
      </c>
      <c r="Z7" s="9">
        <v>0</v>
      </c>
      <c r="AA7" s="1">
        <v>0</v>
      </c>
      <c r="AB7" s="9">
        <v>0</v>
      </c>
      <c r="AC7" s="1">
        <v>0</v>
      </c>
    </row>
    <row r="8" spans="1:29">
      <c r="A8" s="1">
        <v>3400</v>
      </c>
      <c r="B8" s="1" t="s">
        <v>8</v>
      </c>
      <c r="C8" s="3">
        <f t="shared" si="0"/>
        <v>0</v>
      </c>
      <c r="D8" s="2">
        <f t="shared" si="0"/>
        <v>0</v>
      </c>
      <c r="E8" s="3">
        <f t="shared" si="1"/>
        <v>0</v>
      </c>
      <c r="F8" s="9">
        <v>0</v>
      </c>
      <c r="G8" s="1">
        <v>0</v>
      </c>
      <c r="H8" s="9">
        <v>0</v>
      </c>
      <c r="I8" s="1">
        <v>0</v>
      </c>
      <c r="J8" s="9">
        <v>0</v>
      </c>
      <c r="K8" s="1">
        <v>0</v>
      </c>
      <c r="L8" s="9">
        <v>0</v>
      </c>
      <c r="M8" s="1">
        <v>0</v>
      </c>
      <c r="N8" s="9">
        <v>0</v>
      </c>
      <c r="O8" s="1">
        <v>0</v>
      </c>
      <c r="P8" s="9">
        <v>0</v>
      </c>
      <c r="Q8" s="1">
        <v>0</v>
      </c>
      <c r="R8" s="9">
        <v>0</v>
      </c>
      <c r="S8" s="1">
        <v>0</v>
      </c>
      <c r="T8" s="9">
        <v>0</v>
      </c>
      <c r="U8" s="1">
        <v>0</v>
      </c>
      <c r="V8" s="9">
        <v>0</v>
      </c>
      <c r="W8" s="1">
        <v>0</v>
      </c>
      <c r="X8" s="9">
        <v>0</v>
      </c>
      <c r="Y8" s="1">
        <v>0</v>
      </c>
      <c r="Z8" s="9">
        <v>0</v>
      </c>
      <c r="AA8" s="1">
        <v>0</v>
      </c>
      <c r="AB8" s="9">
        <v>0</v>
      </c>
      <c r="AC8" s="1">
        <v>0</v>
      </c>
    </row>
    <row r="9" spans="1:29">
      <c r="A9" s="1">
        <v>3700</v>
      </c>
      <c r="B9" s="1" t="s">
        <v>9</v>
      </c>
      <c r="C9" s="3">
        <f t="shared" si="0"/>
        <v>0</v>
      </c>
      <c r="D9" s="2">
        <f t="shared" si="0"/>
        <v>0</v>
      </c>
      <c r="E9" s="3">
        <f t="shared" si="1"/>
        <v>0</v>
      </c>
      <c r="F9" s="9">
        <v>0</v>
      </c>
      <c r="G9" s="1">
        <v>0</v>
      </c>
      <c r="H9" s="9">
        <v>0</v>
      </c>
      <c r="I9" s="1">
        <v>0</v>
      </c>
      <c r="J9" s="9">
        <v>0</v>
      </c>
      <c r="K9" s="1">
        <v>0</v>
      </c>
      <c r="L9" s="9">
        <v>0</v>
      </c>
      <c r="M9" s="1">
        <v>0</v>
      </c>
      <c r="N9" s="9">
        <v>0</v>
      </c>
      <c r="O9" s="1">
        <v>0</v>
      </c>
      <c r="P9" s="9">
        <v>0</v>
      </c>
      <c r="Q9" s="1">
        <v>0</v>
      </c>
      <c r="R9" s="9">
        <v>0</v>
      </c>
      <c r="S9" s="1">
        <v>0</v>
      </c>
      <c r="T9" s="9">
        <v>0</v>
      </c>
      <c r="U9" s="1">
        <v>0</v>
      </c>
      <c r="V9" s="9">
        <v>0</v>
      </c>
      <c r="W9" s="1">
        <v>0</v>
      </c>
      <c r="X9" s="9">
        <v>0</v>
      </c>
      <c r="Y9" s="1">
        <v>0</v>
      </c>
      <c r="Z9" s="9">
        <v>0</v>
      </c>
      <c r="AA9" s="1">
        <v>0</v>
      </c>
      <c r="AB9" s="9">
        <v>0</v>
      </c>
      <c r="AC9" s="1">
        <v>0</v>
      </c>
    </row>
    <row r="10" spans="1:29">
      <c r="A10" s="1">
        <v>3940</v>
      </c>
      <c r="B10" s="1" t="s">
        <v>10</v>
      </c>
      <c r="C10" s="3">
        <f t="shared" si="0"/>
        <v>0</v>
      </c>
      <c r="D10" s="2">
        <f t="shared" si="0"/>
        <v>0</v>
      </c>
      <c r="E10" s="3">
        <f t="shared" si="1"/>
        <v>0</v>
      </c>
      <c r="F10" s="9">
        <v>0</v>
      </c>
      <c r="G10" s="1">
        <v>0</v>
      </c>
      <c r="H10" s="9">
        <v>0</v>
      </c>
      <c r="I10" s="1">
        <v>0</v>
      </c>
      <c r="J10" s="9">
        <v>0</v>
      </c>
      <c r="K10" s="1">
        <v>0</v>
      </c>
      <c r="L10" s="9">
        <v>0</v>
      </c>
      <c r="M10" s="1">
        <v>0</v>
      </c>
      <c r="N10" s="9">
        <v>0</v>
      </c>
      <c r="O10" s="1">
        <v>0</v>
      </c>
      <c r="P10" s="9">
        <v>0</v>
      </c>
      <c r="Q10" s="1">
        <v>0</v>
      </c>
      <c r="R10" s="9">
        <v>0</v>
      </c>
      <c r="S10" s="1">
        <v>0</v>
      </c>
      <c r="T10" s="9">
        <v>0</v>
      </c>
      <c r="U10" s="1">
        <v>0</v>
      </c>
      <c r="V10" s="9">
        <v>0</v>
      </c>
      <c r="W10" s="1">
        <v>0</v>
      </c>
      <c r="X10" s="9">
        <v>0</v>
      </c>
      <c r="Y10" s="1">
        <v>0</v>
      </c>
      <c r="Z10" s="9">
        <v>0</v>
      </c>
      <c r="AA10" s="1">
        <v>0</v>
      </c>
      <c r="AB10" s="9">
        <v>0</v>
      </c>
      <c r="AC10" s="1">
        <v>0</v>
      </c>
    </row>
    <row r="11" spans="1:29">
      <c r="A11" s="1">
        <v>3960</v>
      </c>
      <c r="B11" s="1" t="s">
        <v>11</v>
      </c>
      <c r="C11" s="3">
        <f t="shared" si="0"/>
        <v>0</v>
      </c>
      <c r="D11" s="2">
        <f t="shared" si="0"/>
        <v>0</v>
      </c>
      <c r="E11" s="3">
        <f t="shared" si="1"/>
        <v>0</v>
      </c>
      <c r="F11" s="9">
        <v>0</v>
      </c>
      <c r="G11" s="1">
        <v>0</v>
      </c>
      <c r="H11" s="9">
        <v>0</v>
      </c>
      <c r="I11" s="1">
        <v>0</v>
      </c>
      <c r="J11" s="9">
        <v>0</v>
      </c>
      <c r="K11" s="1">
        <v>0</v>
      </c>
      <c r="L11" s="9">
        <v>0</v>
      </c>
      <c r="M11" s="1">
        <v>0</v>
      </c>
      <c r="N11" s="9">
        <v>0</v>
      </c>
      <c r="O11" s="1">
        <v>0</v>
      </c>
      <c r="P11" s="9">
        <v>0</v>
      </c>
      <c r="Q11" s="1">
        <v>0</v>
      </c>
      <c r="R11" s="9">
        <v>0</v>
      </c>
      <c r="S11" s="1">
        <v>0</v>
      </c>
      <c r="T11" s="9">
        <v>0</v>
      </c>
      <c r="U11" s="1">
        <v>0</v>
      </c>
      <c r="V11" s="9">
        <v>0</v>
      </c>
      <c r="W11" s="1">
        <v>0</v>
      </c>
      <c r="X11" s="9">
        <v>0</v>
      </c>
      <c r="Y11" s="1">
        <v>0</v>
      </c>
      <c r="Z11" s="9">
        <v>0</v>
      </c>
      <c r="AA11" s="1">
        <v>0</v>
      </c>
      <c r="AB11" s="9">
        <v>0</v>
      </c>
      <c r="AC11" s="1">
        <v>0</v>
      </c>
    </row>
    <row r="12" spans="1:29">
      <c r="A12" s="1">
        <v>3970</v>
      </c>
      <c r="B12" s="1" t="s">
        <v>12</v>
      </c>
      <c r="C12" s="3">
        <f t="shared" si="0"/>
        <v>0</v>
      </c>
      <c r="D12" s="2">
        <f t="shared" si="0"/>
        <v>0</v>
      </c>
      <c r="E12" s="3">
        <f t="shared" si="1"/>
        <v>0</v>
      </c>
      <c r="F12" s="9">
        <v>0</v>
      </c>
      <c r="G12" s="1">
        <v>0</v>
      </c>
      <c r="H12" s="9">
        <v>0</v>
      </c>
      <c r="I12" s="1">
        <v>0</v>
      </c>
      <c r="J12" s="9">
        <v>0</v>
      </c>
      <c r="K12" s="1">
        <v>0</v>
      </c>
      <c r="L12" s="9">
        <v>0</v>
      </c>
      <c r="M12" s="1">
        <v>0</v>
      </c>
      <c r="N12" s="9">
        <v>0</v>
      </c>
      <c r="O12" s="1">
        <v>0</v>
      </c>
      <c r="P12" s="9">
        <v>0</v>
      </c>
      <c r="Q12" s="1">
        <v>0</v>
      </c>
      <c r="R12" s="9">
        <v>0</v>
      </c>
      <c r="S12" s="1">
        <v>0</v>
      </c>
      <c r="T12" s="9">
        <v>0</v>
      </c>
      <c r="U12" s="1">
        <v>0</v>
      </c>
      <c r="V12" s="9">
        <v>0</v>
      </c>
      <c r="W12" s="1">
        <v>0</v>
      </c>
      <c r="X12" s="9">
        <v>0</v>
      </c>
      <c r="Y12" s="1">
        <v>0</v>
      </c>
      <c r="Z12" s="9">
        <v>0</v>
      </c>
      <c r="AA12" s="1">
        <v>0</v>
      </c>
      <c r="AB12" s="9">
        <v>0</v>
      </c>
      <c r="AC12" s="1">
        <v>0</v>
      </c>
    </row>
    <row r="13" spans="1:29">
      <c r="A13" s="1">
        <v>3971</v>
      </c>
      <c r="B13" s="1" t="s">
        <v>13</v>
      </c>
      <c r="C13" s="3">
        <f t="shared" si="0"/>
        <v>0</v>
      </c>
      <c r="D13" s="2">
        <f t="shared" si="0"/>
        <v>0</v>
      </c>
      <c r="E13" s="3">
        <f t="shared" si="1"/>
        <v>0</v>
      </c>
      <c r="F13" s="9">
        <v>0</v>
      </c>
      <c r="G13" s="1">
        <v>0</v>
      </c>
      <c r="H13" s="9">
        <v>0</v>
      </c>
      <c r="I13" s="1">
        <v>0</v>
      </c>
      <c r="J13" s="9">
        <v>0</v>
      </c>
      <c r="K13" s="1">
        <v>0</v>
      </c>
      <c r="L13" s="9">
        <v>0</v>
      </c>
      <c r="M13" s="1">
        <v>0</v>
      </c>
      <c r="N13" s="9">
        <v>0</v>
      </c>
      <c r="O13" s="1">
        <v>0</v>
      </c>
      <c r="P13" s="9">
        <v>0</v>
      </c>
      <c r="Q13" s="1">
        <v>0</v>
      </c>
      <c r="R13" s="9">
        <v>0</v>
      </c>
      <c r="S13" s="1">
        <v>0</v>
      </c>
      <c r="T13" s="9">
        <v>0</v>
      </c>
      <c r="U13" s="1">
        <v>0</v>
      </c>
      <c r="V13" s="9">
        <v>0</v>
      </c>
      <c r="W13" s="1">
        <v>0</v>
      </c>
      <c r="X13" s="9">
        <v>0</v>
      </c>
      <c r="Y13" s="1">
        <v>0</v>
      </c>
      <c r="Z13" s="9">
        <v>0</v>
      </c>
      <c r="AA13" s="1">
        <v>0</v>
      </c>
      <c r="AB13" s="9">
        <v>0</v>
      </c>
      <c r="AC13" s="1">
        <v>0</v>
      </c>
    </row>
    <row r="14" spans="1:29">
      <c r="A14" s="1">
        <v>3999</v>
      </c>
      <c r="B14" s="1" t="s">
        <v>219</v>
      </c>
      <c r="C14" s="3">
        <f t="shared" si="0"/>
        <v>110000</v>
      </c>
      <c r="D14" s="2">
        <f t="shared" si="0"/>
        <v>0</v>
      </c>
      <c r="E14" s="3">
        <f t="shared" si="1"/>
        <v>110000</v>
      </c>
      <c r="F14" s="9">
        <v>0</v>
      </c>
      <c r="G14" s="1">
        <v>0</v>
      </c>
      <c r="H14" s="9">
        <v>0</v>
      </c>
      <c r="I14" s="1">
        <v>0</v>
      </c>
      <c r="J14" s="9">
        <v>0</v>
      </c>
      <c r="K14" s="1">
        <v>0</v>
      </c>
      <c r="L14" s="9">
        <v>0</v>
      </c>
      <c r="M14" s="1">
        <v>0</v>
      </c>
      <c r="N14" s="9">
        <v>0</v>
      </c>
      <c r="O14" s="1">
        <v>0</v>
      </c>
      <c r="P14" s="35">
        <f>0+Fotballsenior!C31</f>
        <v>50000</v>
      </c>
      <c r="Q14" s="1">
        <v>0</v>
      </c>
      <c r="R14" s="9">
        <v>0</v>
      </c>
      <c r="S14" s="1">
        <v>0</v>
      </c>
      <c r="T14" s="9">
        <v>0</v>
      </c>
      <c r="U14" s="1">
        <v>0</v>
      </c>
      <c r="V14" s="9">
        <v>0</v>
      </c>
      <c r="W14" s="1">
        <v>0</v>
      </c>
      <c r="X14" s="9">
        <v>0</v>
      </c>
      <c r="Y14" s="1">
        <v>0</v>
      </c>
      <c r="Z14" s="9">
        <v>0</v>
      </c>
      <c r="AA14" s="1">
        <v>0</v>
      </c>
      <c r="AB14" s="35">
        <f>0+Fotball!C31</f>
        <v>60000</v>
      </c>
      <c r="AC14" s="1">
        <v>0</v>
      </c>
    </row>
    <row r="15" spans="1:29" s="6" customFormat="1">
      <c r="A15" s="4" t="s">
        <v>15</v>
      </c>
      <c r="B15" s="4"/>
      <c r="C15" s="7">
        <f t="shared" ref="C15" si="2">SUM(C3:C14)</f>
        <v>420000</v>
      </c>
      <c r="D15" s="5">
        <f>SUM(D3:D14)</f>
        <v>0</v>
      </c>
      <c r="E15" s="7">
        <f t="shared" si="1"/>
        <v>420000</v>
      </c>
      <c r="F15" s="8">
        <f>SUM(F3:F14)</f>
        <v>50000</v>
      </c>
      <c r="G15" s="4">
        <f>SUM(G3:G14)</f>
        <v>0</v>
      </c>
      <c r="H15" s="8">
        <f t="shared" ref="H15:AC15" si="3">SUM(H3:H14)</f>
        <v>25000</v>
      </c>
      <c r="I15" s="4">
        <f t="shared" si="3"/>
        <v>0</v>
      </c>
      <c r="J15" s="8">
        <f t="shared" si="3"/>
        <v>25000</v>
      </c>
      <c r="K15" s="4">
        <f t="shared" si="3"/>
        <v>0</v>
      </c>
      <c r="L15" s="8">
        <f t="shared" si="3"/>
        <v>0</v>
      </c>
      <c r="M15" s="4">
        <f t="shared" si="3"/>
        <v>0</v>
      </c>
      <c r="N15" s="8">
        <f t="shared" si="3"/>
        <v>0</v>
      </c>
      <c r="O15" s="4">
        <f t="shared" si="3"/>
        <v>0</v>
      </c>
      <c r="P15" s="8">
        <f t="shared" si="3"/>
        <v>100000</v>
      </c>
      <c r="Q15" s="4">
        <f t="shared" si="3"/>
        <v>0</v>
      </c>
      <c r="R15" s="8">
        <f t="shared" si="3"/>
        <v>50000</v>
      </c>
      <c r="S15" s="4">
        <f t="shared" si="3"/>
        <v>0</v>
      </c>
      <c r="T15" s="8">
        <f t="shared" si="3"/>
        <v>0</v>
      </c>
      <c r="U15" s="4">
        <f t="shared" si="3"/>
        <v>0</v>
      </c>
      <c r="V15" s="8">
        <f t="shared" si="3"/>
        <v>0</v>
      </c>
      <c r="W15" s="4">
        <f t="shared" si="3"/>
        <v>0</v>
      </c>
      <c r="X15" s="8">
        <f t="shared" si="3"/>
        <v>50000</v>
      </c>
      <c r="Y15" s="4">
        <f t="shared" si="3"/>
        <v>0</v>
      </c>
      <c r="Z15" s="8">
        <f t="shared" si="3"/>
        <v>35000</v>
      </c>
      <c r="AA15" s="4">
        <f t="shared" si="3"/>
        <v>0</v>
      </c>
      <c r="AB15" s="8">
        <f t="shared" si="3"/>
        <v>85000</v>
      </c>
      <c r="AC15" s="4">
        <f t="shared" si="3"/>
        <v>0</v>
      </c>
    </row>
    <row r="16" spans="1:29" s="31" customForma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</row>
    <row r="17" spans="1:29" s="6" customFormat="1">
      <c r="A17" s="4" t="s">
        <v>16</v>
      </c>
      <c r="B17" s="4"/>
      <c r="C17" s="5" t="s">
        <v>58</v>
      </c>
      <c r="D17" s="5" t="s">
        <v>59</v>
      </c>
      <c r="E17" s="5" t="s">
        <v>60</v>
      </c>
      <c r="F17" s="8" t="s">
        <v>61</v>
      </c>
      <c r="G17" s="4" t="s">
        <v>62</v>
      </c>
      <c r="H17" s="8" t="s">
        <v>63</v>
      </c>
      <c r="I17" s="4" t="s">
        <v>64</v>
      </c>
      <c r="J17" s="8" t="s">
        <v>65</v>
      </c>
      <c r="K17" s="4" t="s">
        <v>66</v>
      </c>
      <c r="L17" s="8" t="s">
        <v>67</v>
      </c>
      <c r="M17" s="4" t="s">
        <v>68</v>
      </c>
      <c r="N17" s="8" t="s">
        <v>69</v>
      </c>
      <c r="O17" s="4" t="s">
        <v>70</v>
      </c>
      <c r="P17" s="8" t="s">
        <v>71</v>
      </c>
      <c r="Q17" s="4" t="s">
        <v>72</v>
      </c>
      <c r="R17" s="8" t="s">
        <v>73</v>
      </c>
      <c r="S17" s="4" t="s">
        <v>74</v>
      </c>
      <c r="T17" s="8" t="s">
        <v>75</v>
      </c>
      <c r="U17" s="4" t="s">
        <v>76</v>
      </c>
      <c r="V17" s="8" t="s">
        <v>77</v>
      </c>
      <c r="W17" s="4" t="s">
        <v>78</v>
      </c>
      <c r="X17" s="8" t="s">
        <v>79</v>
      </c>
      <c r="Y17" s="4" t="s">
        <v>80</v>
      </c>
      <c r="Z17" s="8" t="s">
        <v>81</v>
      </c>
      <c r="AA17" s="4" t="s">
        <v>82</v>
      </c>
      <c r="AB17" s="8" t="s">
        <v>83</v>
      </c>
      <c r="AC17" s="4" t="s">
        <v>84</v>
      </c>
    </row>
    <row r="18" spans="1:29">
      <c r="A18" s="1">
        <v>4220</v>
      </c>
      <c r="B18" s="1" t="s">
        <v>17</v>
      </c>
      <c r="C18" s="3">
        <f t="shared" ref="C18:D58" si="4">F18+H18+J18+L18+N18+P18+R18+T18+V18+X18+Z18+AB18</f>
        <v>0</v>
      </c>
      <c r="D18" s="2">
        <f t="shared" si="4"/>
        <v>0</v>
      </c>
      <c r="E18" s="2">
        <f>C18-D18</f>
        <v>0</v>
      </c>
      <c r="F18" s="9">
        <v>0</v>
      </c>
      <c r="G18" s="1">
        <v>0</v>
      </c>
      <c r="H18" s="9">
        <v>0</v>
      </c>
      <c r="I18" s="1">
        <v>0</v>
      </c>
      <c r="J18" s="9">
        <v>0</v>
      </c>
      <c r="K18" s="1">
        <v>0</v>
      </c>
      <c r="L18" s="9">
        <v>0</v>
      </c>
      <c r="M18" s="1">
        <v>0</v>
      </c>
      <c r="N18" s="9">
        <v>0</v>
      </c>
      <c r="O18" s="1">
        <v>0</v>
      </c>
      <c r="P18" s="9">
        <v>0</v>
      </c>
      <c r="Q18" s="1">
        <v>0</v>
      </c>
      <c r="R18" s="9">
        <v>0</v>
      </c>
      <c r="S18" s="1">
        <v>0</v>
      </c>
      <c r="T18" s="9">
        <v>0</v>
      </c>
      <c r="U18" s="1">
        <v>0</v>
      </c>
      <c r="V18" s="9">
        <v>0</v>
      </c>
      <c r="W18" s="1">
        <v>0</v>
      </c>
      <c r="X18" s="9">
        <v>0</v>
      </c>
      <c r="Y18" s="1">
        <v>0</v>
      </c>
      <c r="Z18" s="9">
        <v>0</v>
      </c>
      <c r="AA18" s="1">
        <v>0</v>
      </c>
      <c r="AB18" s="9">
        <v>0</v>
      </c>
      <c r="AC18" s="1">
        <v>0</v>
      </c>
    </row>
    <row r="19" spans="1:29">
      <c r="A19" s="1">
        <v>4300</v>
      </c>
      <c r="B19" s="1" t="s">
        <v>18</v>
      </c>
      <c r="C19" s="3">
        <f t="shared" si="4"/>
        <v>0</v>
      </c>
      <c r="D19" s="2">
        <f t="shared" si="4"/>
        <v>0</v>
      </c>
      <c r="E19" s="2">
        <f t="shared" ref="E19:E59" si="5">C19-D19</f>
        <v>0</v>
      </c>
      <c r="F19" s="9">
        <v>0</v>
      </c>
      <c r="G19" s="1">
        <v>0</v>
      </c>
      <c r="H19" s="9">
        <v>0</v>
      </c>
      <c r="I19" s="1">
        <v>0</v>
      </c>
      <c r="J19" s="9">
        <v>0</v>
      </c>
      <c r="K19" s="1">
        <v>0</v>
      </c>
      <c r="L19" s="9">
        <v>0</v>
      </c>
      <c r="M19" s="1">
        <v>0</v>
      </c>
      <c r="N19" s="9">
        <v>0</v>
      </c>
      <c r="O19" s="1">
        <v>0</v>
      </c>
      <c r="P19" s="9">
        <v>0</v>
      </c>
      <c r="Q19" s="1">
        <v>0</v>
      </c>
      <c r="R19" s="9">
        <v>0</v>
      </c>
      <c r="S19" s="1">
        <v>0</v>
      </c>
      <c r="T19" s="9">
        <v>0</v>
      </c>
      <c r="U19" s="1">
        <v>0</v>
      </c>
      <c r="V19" s="9">
        <v>0</v>
      </c>
      <c r="W19" s="1">
        <v>0</v>
      </c>
      <c r="X19" s="9">
        <v>0</v>
      </c>
      <c r="Y19" s="1">
        <v>0</v>
      </c>
      <c r="Z19" s="9">
        <v>0</v>
      </c>
      <c r="AA19" s="1">
        <v>0</v>
      </c>
      <c r="AB19" s="9">
        <v>0</v>
      </c>
      <c r="AC19" s="1">
        <v>0</v>
      </c>
    </row>
    <row r="20" spans="1:29">
      <c r="A20" s="1">
        <v>4400</v>
      </c>
      <c r="B20" s="1" t="s">
        <v>19</v>
      </c>
      <c r="C20" s="3">
        <f t="shared" si="4"/>
        <v>0</v>
      </c>
      <c r="D20" s="2">
        <f t="shared" si="4"/>
        <v>0</v>
      </c>
      <c r="E20" s="2">
        <f t="shared" si="5"/>
        <v>0</v>
      </c>
      <c r="F20" s="9">
        <v>0</v>
      </c>
      <c r="G20" s="1">
        <v>0</v>
      </c>
      <c r="H20" s="9">
        <v>0</v>
      </c>
      <c r="I20" s="1">
        <v>0</v>
      </c>
      <c r="J20" s="9">
        <v>0</v>
      </c>
      <c r="K20" s="1">
        <v>0</v>
      </c>
      <c r="L20" s="9">
        <v>0</v>
      </c>
      <c r="M20" s="1">
        <v>0</v>
      </c>
      <c r="N20" s="9">
        <v>0</v>
      </c>
      <c r="O20" s="1">
        <v>0</v>
      </c>
      <c r="P20" s="9">
        <v>0</v>
      </c>
      <c r="Q20" s="1">
        <v>0</v>
      </c>
      <c r="R20" s="9">
        <v>0</v>
      </c>
      <c r="S20" s="1">
        <v>0</v>
      </c>
      <c r="T20" s="9">
        <v>0</v>
      </c>
      <c r="U20" s="1">
        <v>0</v>
      </c>
      <c r="V20" s="9">
        <v>0</v>
      </c>
      <c r="W20" s="1">
        <v>0</v>
      </c>
      <c r="X20" s="9">
        <v>0</v>
      </c>
      <c r="Y20" s="1">
        <v>0</v>
      </c>
      <c r="Z20" s="9">
        <v>0</v>
      </c>
      <c r="AA20" s="1">
        <v>0</v>
      </c>
      <c r="AB20" s="9">
        <v>0</v>
      </c>
      <c r="AC20" s="1">
        <v>0</v>
      </c>
    </row>
    <row r="21" spans="1:29">
      <c r="A21" s="1">
        <v>4610</v>
      </c>
      <c r="B21" s="1" t="s">
        <v>20</v>
      </c>
      <c r="C21" s="3">
        <f t="shared" si="4"/>
        <v>0</v>
      </c>
      <c r="D21" s="2">
        <f t="shared" si="4"/>
        <v>0</v>
      </c>
      <c r="E21" s="2">
        <f t="shared" si="5"/>
        <v>0</v>
      </c>
      <c r="F21" s="9">
        <v>0</v>
      </c>
      <c r="G21" s="1">
        <v>0</v>
      </c>
      <c r="H21" s="9">
        <v>0</v>
      </c>
      <c r="I21" s="1">
        <v>0</v>
      </c>
      <c r="J21" s="9">
        <v>0</v>
      </c>
      <c r="K21" s="1">
        <v>0</v>
      </c>
      <c r="L21" s="9">
        <v>0</v>
      </c>
      <c r="M21" s="1">
        <v>0</v>
      </c>
      <c r="N21" s="9">
        <v>0</v>
      </c>
      <c r="O21" s="1">
        <v>0</v>
      </c>
      <c r="P21" s="9">
        <v>0</v>
      </c>
      <c r="Q21" s="1">
        <v>0</v>
      </c>
      <c r="R21" s="9">
        <v>0</v>
      </c>
      <c r="S21" s="1">
        <v>0</v>
      </c>
      <c r="T21" s="9">
        <v>0</v>
      </c>
      <c r="U21" s="1">
        <v>0</v>
      </c>
      <c r="V21" s="9">
        <v>0</v>
      </c>
      <c r="W21" s="1">
        <v>0</v>
      </c>
      <c r="X21" s="9">
        <v>0</v>
      </c>
      <c r="Y21" s="1">
        <v>0</v>
      </c>
      <c r="Z21" s="9">
        <v>0</v>
      </c>
      <c r="AA21" s="1">
        <v>0</v>
      </c>
      <c r="AB21" s="9">
        <v>0</v>
      </c>
      <c r="AC21" s="1">
        <v>0</v>
      </c>
    </row>
    <row r="22" spans="1:29">
      <c r="A22" s="1">
        <v>4620</v>
      </c>
      <c r="B22" s="1" t="s">
        <v>21</v>
      </c>
      <c r="C22" s="3">
        <f t="shared" si="4"/>
        <v>0</v>
      </c>
      <c r="D22" s="2">
        <f t="shared" si="4"/>
        <v>0</v>
      </c>
      <c r="E22" s="2">
        <f t="shared" si="5"/>
        <v>0</v>
      </c>
      <c r="F22" s="9">
        <v>0</v>
      </c>
      <c r="G22" s="1">
        <v>0</v>
      </c>
      <c r="H22" s="9">
        <v>0</v>
      </c>
      <c r="I22" s="1">
        <v>0</v>
      </c>
      <c r="J22" s="9">
        <v>0</v>
      </c>
      <c r="K22" s="1">
        <v>0</v>
      </c>
      <c r="L22" s="9">
        <v>0</v>
      </c>
      <c r="M22" s="1">
        <v>0</v>
      </c>
      <c r="N22" s="9">
        <v>0</v>
      </c>
      <c r="O22" s="1">
        <v>0</v>
      </c>
      <c r="P22" s="9">
        <v>0</v>
      </c>
      <c r="Q22" s="1">
        <v>0</v>
      </c>
      <c r="R22" s="9">
        <v>0</v>
      </c>
      <c r="S22" s="1">
        <v>0</v>
      </c>
      <c r="T22" s="9">
        <v>0</v>
      </c>
      <c r="U22" s="1">
        <v>0</v>
      </c>
      <c r="V22" s="9">
        <v>0</v>
      </c>
      <c r="W22" s="1">
        <v>0</v>
      </c>
      <c r="X22" s="9">
        <v>0</v>
      </c>
      <c r="Y22" s="1">
        <v>0</v>
      </c>
      <c r="Z22" s="9">
        <v>0</v>
      </c>
      <c r="AA22" s="1">
        <v>0</v>
      </c>
      <c r="AB22" s="9">
        <v>0</v>
      </c>
      <c r="AC22" s="1">
        <v>0</v>
      </c>
    </row>
    <row r="23" spans="1:29">
      <c r="A23" s="1">
        <v>4625</v>
      </c>
      <c r="B23" s="1" t="s">
        <v>22</v>
      </c>
      <c r="C23" s="3">
        <f t="shared" si="4"/>
        <v>0</v>
      </c>
      <c r="D23" s="2">
        <f t="shared" si="4"/>
        <v>0</v>
      </c>
      <c r="E23" s="2">
        <f t="shared" si="5"/>
        <v>0</v>
      </c>
      <c r="F23" s="9">
        <v>0</v>
      </c>
      <c r="G23" s="1">
        <v>0</v>
      </c>
      <c r="H23" s="9">
        <v>0</v>
      </c>
      <c r="I23" s="1">
        <v>0</v>
      </c>
      <c r="J23" s="9">
        <v>0</v>
      </c>
      <c r="K23" s="1">
        <v>0</v>
      </c>
      <c r="L23" s="9">
        <v>0</v>
      </c>
      <c r="M23" s="1">
        <v>0</v>
      </c>
      <c r="N23" s="9">
        <v>0</v>
      </c>
      <c r="O23" s="1">
        <v>0</v>
      </c>
      <c r="P23" s="9">
        <v>0</v>
      </c>
      <c r="Q23" s="1">
        <v>0</v>
      </c>
      <c r="R23" s="9">
        <v>0</v>
      </c>
      <c r="S23" s="1">
        <v>0</v>
      </c>
      <c r="T23" s="9">
        <v>0</v>
      </c>
      <c r="U23" s="1">
        <v>0</v>
      </c>
      <c r="V23" s="9">
        <v>0</v>
      </c>
      <c r="W23" s="1">
        <v>0</v>
      </c>
      <c r="X23" s="9">
        <v>0</v>
      </c>
      <c r="Y23" s="1">
        <v>0</v>
      </c>
      <c r="Z23" s="9">
        <v>0</v>
      </c>
      <c r="AA23" s="1">
        <v>0</v>
      </c>
      <c r="AB23" s="9">
        <v>0</v>
      </c>
      <c r="AC23" s="1">
        <v>0</v>
      </c>
    </row>
    <row r="24" spans="1:29">
      <c r="A24" s="1">
        <v>4640</v>
      </c>
      <c r="B24" s="1" t="s">
        <v>23</v>
      </c>
      <c r="C24" s="3">
        <f t="shared" si="4"/>
        <v>0</v>
      </c>
      <c r="D24" s="2">
        <f t="shared" si="4"/>
        <v>0</v>
      </c>
      <c r="E24" s="2">
        <f t="shared" si="5"/>
        <v>0</v>
      </c>
      <c r="F24" s="9">
        <v>0</v>
      </c>
      <c r="G24" s="1">
        <v>0</v>
      </c>
      <c r="H24" s="9">
        <v>0</v>
      </c>
      <c r="I24" s="1">
        <v>0</v>
      </c>
      <c r="J24" s="9">
        <v>0</v>
      </c>
      <c r="K24" s="1">
        <v>0</v>
      </c>
      <c r="L24" s="9">
        <v>0</v>
      </c>
      <c r="M24" s="1">
        <v>0</v>
      </c>
      <c r="N24" s="9">
        <v>0</v>
      </c>
      <c r="O24" s="1">
        <v>0</v>
      </c>
      <c r="P24" s="9">
        <v>0</v>
      </c>
      <c r="Q24" s="1">
        <v>0</v>
      </c>
      <c r="R24" s="9">
        <v>0</v>
      </c>
      <c r="S24" s="1">
        <v>0</v>
      </c>
      <c r="T24" s="9">
        <v>0</v>
      </c>
      <c r="U24" s="1">
        <v>0</v>
      </c>
      <c r="V24" s="9">
        <v>0</v>
      </c>
      <c r="W24" s="1">
        <v>0</v>
      </c>
      <c r="X24" s="9">
        <v>0</v>
      </c>
      <c r="Y24" s="1">
        <v>0</v>
      </c>
      <c r="Z24" s="9">
        <v>0</v>
      </c>
      <c r="AA24" s="1">
        <v>0</v>
      </c>
      <c r="AB24" s="9">
        <v>0</v>
      </c>
      <c r="AC24" s="1">
        <v>0</v>
      </c>
    </row>
    <row r="25" spans="1:29">
      <c r="A25" s="1">
        <v>5000</v>
      </c>
      <c r="B25" s="1" t="s">
        <v>24</v>
      </c>
      <c r="C25" s="3">
        <f t="shared" si="4"/>
        <v>0</v>
      </c>
      <c r="D25" s="2">
        <f t="shared" si="4"/>
        <v>0</v>
      </c>
      <c r="E25" s="2">
        <f t="shared" si="5"/>
        <v>0</v>
      </c>
      <c r="F25" s="9">
        <v>0</v>
      </c>
      <c r="G25" s="1">
        <v>0</v>
      </c>
      <c r="H25" s="9">
        <v>0</v>
      </c>
      <c r="I25" s="1">
        <v>0</v>
      </c>
      <c r="J25" s="9">
        <v>0</v>
      </c>
      <c r="K25" s="1">
        <v>0</v>
      </c>
      <c r="L25" s="9">
        <v>0</v>
      </c>
      <c r="M25" s="1">
        <v>0</v>
      </c>
      <c r="N25" s="9">
        <v>0</v>
      </c>
      <c r="O25" s="1">
        <v>0</v>
      </c>
      <c r="P25" s="9">
        <v>0</v>
      </c>
      <c r="Q25" s="1">
        <v>0</v>
      </c>
      <c r="R25" s="9">
        <v>0</v>
      </c>
      <c r="S25" s="1">
        <v>0</v>
      </c>
      <c r="T25" s="9">
        <v>0</v>
      </c>
      <c r="U25" s="1">
        <v>0</v>
      </c>
      <c r="V25" s="9">
        <v>0</v>
      </c>
      <c r="W25" s="1">
        <v>0</v>
      </c>
      <c r="X25" s="9">
        <v>0</v>
      </c>
      <c r="Y25" s="1">
        <v>0</v>
      </c>
      <c r="Z25" s="9">
        <v>0</v>
      </c>
      <c r="AA25" s="1">
        <v>0</v>
      </c>
      <c r="AB25" s="9">
        <v>0</v>
      </c>
      <c r="AC25" s="1">
        <v>0</v>
      </c>
    </row>
    <row r="26" spans="1:29">
      <c r="A26" s="1">
        <v>5010</v>
      </c>
      <c r="B26" s="1" t="s">
        <v>25</v>
      </c>
      <c r="C26" s="3">
        <f t="shared" si="4"/>
        <v>0</v>
      </c>
      <c r="D26" s="2">
        <f t="shared" si="4"/>
        <v>0</v>
      </c>
      <c r="E26" s="2">
        <f t="shared" si="5"/>
        <v>0</v>
      </c>
      <c r="F26" s="9">
        <v>0</v>
      </c>
      <c r="G26" s="1">
        <v>0</v>
      </c>
      <c r="H26" s="9">
        <v>0</v>
      </c>
      <c r="I26" s="1">
        <v>0</v>
      </c>
      <c r="J26" s="9">
        <v>0</v>
      </c>
      <c r="K26" s="1">
        <v>0</v>
      </c>
      <c r="L26" s="9">
        <v>0</v>
      </c>
      <c r="M26" s="1">
        <v>0</v>
      </c>
      <c r="N26" s="9">
        <v>0</v>
      </c>
      <c r="O26" s="1">
        <v>0</v>
      </c>
      <c r="P26" s="9">
        <v>0</v>
      </c>
      <c r="Q26" s="1">
        <v>0</v>
      </c>
      <c r="R26" s="9">
        <v>0</v>
      </c>
      <c r="S26" s="1">
        <v>0</v>
      </c>
      <c r="T26" s="9">
        <v>0</v>
      </c>
      <c r="U26" s="1">
        <v>0</v>
      </c>
      <c r="V26" s="9">
        <v>0</v>
      </c>
      <c r="W26" s="1">
        <v>0</v>
      </c>
      <c r="X26" s="9">
        <v>0</v>
      </c>
      <c r="Y26" s="1">
        <v>0</v>
      </c>
      <c r="Z26" s="9">
        <v>0</v>
      </c>
      <c r="AA26" s="1">
        <v>0</v>
      </c>
      <c r="AB26" s="9">
        <v>0</v>
      </c>
      <c r="AC26" s="1">
        <v>0</v>
      </c>
    </row>
    <row r="27" spans="1:29">
      <c r="A27" s="19">
        <v>5180</v>
      </c>
      <c r="B27" s="20" t="s">
        <v>191</v>
      </c>
      <c r="C27" s="3">
        <f t="shared" si="4"/>
        <v>0</v>
      </c>
      <c r="D27" s="2">
        <f t="shared" si="4"/>
        <v>0</v>
      </c>
      <c r="E27" s="2">
        <f t="shared" si="5"/>
        <v>0</v>
      </c>
      <c r="F27" s="23">
        <v>0</v>
      </c>
      <c r="G27" s="20">
        <v>0</v>
      </c>
      <c r="H27" s="23">
        <v>0</v>
      </c>
      <c r="I27" s="20">
        <v>0</v>
      </c>
      <c r="J27" s="23">
        <v>0</v>
      </c>
      <c r="K27" s="20">
        <v>0</v>
      </c>
      <c r="L27" s="23">
        <v>0</v>
      </c>
      <c r="M27" s="20">
        <v>0</v>
      </c>
      <c r="N27" s="23">
        <v>0</v>
      </c>
      <c r="O27" s="20">
        <v>0</v>
      </c>
      <c r="P27" s="23">
        <v>0</v>
      </c>
      <c r="Q27" s="20">
        <v>0</v>
      </c>
      <c r="R27" s="23">
        <v>0</v>
      </c>
      <c r="S27" s="20">
        <v>0</v>
      </c>
      <c r="T27" s="23">
        <v>0</v>
      </c>
      <c r="U27" s="20">
        <v>0</v>
      </c>
      <c r="V27" s="23">
        <v>0</v>
      </c>
      <c r="W27" s="20">
        <v>0</v>
      </c>
      <c r="X27" s="23">
        <v>0</v>
      </c>
      <c r="Y27" s="20">
        <v>0</v>
      </c>
      <c r="Z27" s="23">
        <v>0</v>
      </c>
      <c r="AA27" s="20">
        <v>0</v>
      </c>
      <c r="AB27" s="23">
        <v>0</v>
      </c>
      <c r="AC27" s="20">
        <v>0</v>
      </c>
    </row>
    <row r="28" spans="1:29">
      <c r="A28" s="1">
        <v>5330</v>
      </c>
      <c r="B28" s="1" t="s">
        <v>26</v>
      </c>
      <c r="C28" s="3">
        <f t="shared" si="4"/>
        <v>0</v>
      </c>
      <c r="D28" s="2">
        <f t="shared" si="4"/>
        <v>0</v>
      </c>
      <c r="E28" s="2">
        <f t="shared" si="5"/>
        <v>0</v>
      </c>
      <c r="F28" s="9">
        <v>0</v>
      </c>
      <c r="G28" s="1">
        <v>0</v>
      </c>
      <c r="H28" s="9">
        <v>0</v>
      </c>
      <c r="I28" s="1">
        <v>0</v>
      </c>
      <c r="J28" s="9">
        <v>0</v>
      </c>
      <c r="K28" s="1">
        <v>0</v>
      </c>
      <c r="L28" s="9">
        <v>0</v>
      </c>
      <c r="M28" s="1">
        <v>0</v>
      </c>
      <c r="N28" s="9">
        <v>0</v>
      </c>
      <c r="O28" s="1">
        <v>0</v>
      </c>
      <c r="P28" s="9">
        <v>0</v>
      </c>
      <c r="Q28" s="1">
        <v>0</v>
      </c>
      <c r="R28" s="9">
        <v>0</v>
      </c>
      <c r="S28" s="1">
        <v>0</v>
      </c>
      <c r="T28" s="9">
        <v>0</v>
      </c>
      <c r="U28" s="1">
        <v>0</v>
      </c>
      <c r="V28" s="9">
        <v>0</v>
      </c>
      <c r="W28" s="1">
        <v>0</v>
      </c>
      <c r="X28" s="9">
        <v>0</v>
      </c>
      <c r="Y28" s="1">
        <v>0</v>
      </c>
      <c r="Z28" s="9">
        <v>0</v>
      </c>
      <c r="AA28" s="1">
        <v>0</v>
      </c>
      <c r="AB28" s="9">
        <v>0</v>
      </c>
      <c r="AC28" s="1">
        <v>0</v>
      </c>
    </row>
    <row r="29" spans="1:29">
      <c r="A29" s="19">
        <v>5400</v>
      </c>
      <c r="B29" s="20" t="s">
        <v>196</v>
      </c>
      <c r="C29" s="3">
        <f t="shared" si="4"/>
        <v>0</v>
      </c>
      <c r="D29" s="2">
        <f t="shared" si="4"/>
        <v>0</v>
      </c>
      <c r="E29" s="2">
        <f t="shared" si="5"/>
        <v>0</v>
      </c>
      <c r="F29" s="23">
        <v>0</v>
      </c>
      <c r="G29" s="20">
        <v>0</v>
      </c>
      <c r="H29" s="23">
        <v>0</v>
      </c>
      <c r="I29" s="20">
        <v>0</v>
      </c>
      <c r="J29" s="23">
        <v>0</v>
      </c>
      <c r="K29" s="20">
        <v>0</v>
      </c>
      <c r="L29" s="23">
        <v>0</v>
      </c>
      <c r="M29" s="20">
        <v>0</v>
      </c>
      <c r="N29" s="23">
        <v>0</v>
      </c>
      <c r="O29" s="20">
        <v>0</v>
      </c>
      <c r="P29" s="23">
        <v>0</v>
      </c>
      <c r="Q29" s="20">
        <v>0</v>
      </c>
      <c r="R29" s="23">
        <v>0</v>
      </c>
      <c r="S29" s="20">
        <v>0</v>
      </c>
      <c r="T29" s="23">
        <v>0</v>
      </c>
      <c r="U29" s="20">
        <v>0</v>
      </c>
      <c r="V29" s="23">
        <v>0</v>
      </c>
      <c r="W29" s="20">
        <v>0</v>
      </c>
      <c r="X29" s="23">
        <v>0</v>
      </c>
      <c r="Y29" s="20">
        <v>0</v>
      </c>
      <c r="Z29" s="23">
        <v>0</v>
      </c>
      <c r="AA29" s="20">
        <v>0</v>
      </c>
      <c r="AB29" s="23">
        <v>0</v>
      </c>
      <c r="AC29" s="20">
        <v>0</v>
      </c>
    </row>
    <row r="30" spans="1:29">
      <c r="A30" s="1">
        <v>5990</v>
      </c>
      <c r="B30" s="1" t="s">
        <v>27</v>
      </c>
      <c r="C30" s="3">
        <f t="shared" si="4"/>
        <v>0</v>
      </c>
      <c r="D30" s="2">
        <f t="shared" si="4"/>
        <v>0</v>
      </c>
      <c r="E30" s="2">
        <f t="shared" si="5"/>
        <v>0</v>
      </c>
      <c r="F30" s="9">
        <v>0</v>
      </c>
      <c r="G30" s="1">
        <v>0</v>
      </c>
      <c r="H30" s="9">
        <v>0</v>
      </c>
      <c r="I30" s="1">
        <v>0</v>
      </c>
      <c r="J30" s="9">
        <v>0</v>
      </c>
      <c r="K30" s="1">
        <v>0</v>
      </c>
      <c r="L30" s="9">
        <v>0</v>
      </c>
      <c r="M30" s="1">
        <v>0</v>
      </c>
      <c r="N30" s="9">
        <v>0</v>
      </c>
      <c r="O30" s="1">
        <v>0</v>
      </c>
      <c r="P30" s="9">
        <v>0</v>
      </c>
      <c r="Q30" s="1">
        <v>0</v>
      </c>
      <c r="R30" s="9">
        <v>0</v>
      </c>
      <c r="S30" s="1">
        <v>0</v>
      </c>
      <c r="T30" s="9">
        <v>0</v>
      </c>
      <c r="U30" s="1">
        <v>0</v>
      </c>
      <c r="V30" s="9">
        <v>0</v>
      </c>
      <c r="W30" s="1">
        <v>0</v>
      </c>
      <c r="X30" s="9">
        <v>0</v>
      </c>
      <c r="Y30" s="1">
        <v>0</v>
      </c>
      <c r="Z30" s="9">
        <v>0</v>
      </c>
      <c r="AA30" s="1">
        <v>0</v>
      </c>
      <c r="AB30" s="9">
        <v>0</v>
      </c>
      <c r="AC30" s="1">
        <v>0</v>
      </c>
    </row>
    <row r="31" spans="1:29">
      <c r="A31" s="1">
        <v>6310</v>
      </c>
      <c r="B31" s="1" t="s">
        <v>28</v>
      </c>
      <c r="C31" s="3">
        <f t="shared" si="4"/>
        <v>0</v>
      </c>
      <c r="D31" s="2">
        <f t="shared" si="4"/>
        <v>0</v>
      </c>
      <c r="E31" s="2">
        <f t="shared" si="5"/>
        <v>0</v>
      </c>
      <c r="F31" s="9">
        <v>0</v>
      </c>
      <c r="G31" s="1">
        <v>0</v>
      </c>
      <c r="H31" s="9">
        <v>0</v>
      </c>
      <c r="I31" s="1">
        <v>0</v>
      </c>
      <c r="J31" s="9">
        <v>0</v>
      </c>
      <c r="K31" s="1">
        <v>0</v>
      </c>
      <c r="L31" s="9">
        <v>0</v>
      </c>
      <c r="M31" s="1">
        <v>0</v>
      </c>
      <c r="N31" s="9">
        <v>0</v>
      </c>
      <c r="O31" s="1">
        <v>0</v>
      </c>
      <c r="P31" s="9">
        <v>0</v>
      </c>
      <c r="Q31" s="1">
        <v>0</v>
      </c>
      <c r="R31" s="9">
        <v>0</v>
      </c>
      <c r="S31" s="1">
        <v>0</v>
      </c>
      <c r="T31" s="9">
        <v>0</v>
      </c>
      <c r="U31" s="1">
        <v>0</v>
      </c>
      <c r="V31" s="9">
        <v>0</v>
      </c>
      <c r="W31" s="1">
        <v>0</v>
      </c>
      <c r="X31" s="9">
        <v>0</v>
      </c>
      <c r="Y31" s="1">
        <v>0</v>
      </c>
      <c r="Z31" s="9">
        <v>0</v>
      </c>
      <c r="AA31" s="1">
        <v>0</v>
      </c>
      <c r="AB31" s="9">
        <v>0</v>
      </c>
      <c r="AC31" s="1">
        <v>0</v>
      </c>
    </row>
    <row r="32" spans="1:29">
      <c r="A32" s="1">
        <v>6549</v>
      </c>
      <c r="B32" s="1" t="s">
        <v>29</v>
      </c>
      <c r="C32" s="3">
        <f t="shared" si="4"/>
        <v>0</v>
      </c>
      <c r="D32" s="2">
        <f t="shared" si="4"/>
        <v>0</v>
      </c>
      <c r="E32" s="2">
        <f t="shared" si="5"/>
        <v>0</v>
      </c>
      <c r="F32" s="9">
        <v>0</v>
      </c>
      <c r="G32" s="1">
        <v>0</v>
      </c>
      <c r="H32" s="9">
        <v>0</v>
      </c>
      <c r="I32" s="1">
        <v>0</v>
      </c>
      <c r="J32" s="9">
        <v>0</v>
      </c>
      <c r="K32" s="1">
        <v>0</v>
      </c>
      <c r="L32" s="9">
        <v>0</v>
      </c>
      <c r="M32" s="1">
        <v>0</v>
      </c>
      <c r="N32" s="9">
        <v>0</v>
      </c>
      <c r="O32" s="1">
        <v>0</v>
      </c>
      <c r="P32" s="9">
        <v>0</v>
      </c>
      <c r="Q32" s="1">
        <v>0</v>
      </c>
      <c r="R32" s="9">
        <v>0</v>
      </c>
      <c r="S32" s="1">
        <v>0</v>
      </c>
      <c r="T32" s="9">
        <v>0</v>
      </c>
      <c r="U32" s="1">
        <v>0</v>
      </c>
      <c r="V32" s="9">
        <v>0</v>
      </c>
      <c r="W32" s="1">
        <v>0</v>
      </c>
      <c r="X32" s="9">
        <v>0</v>
      </c>
      <c r="Y32" s="1">
        <v>0</v>
      </c>
      <c r="Z32" s="9">
        <v>0</v>
      </c>
      <c r="AA32" s="1">
        <v>0</v>
      </c>
      <c r="AB32" s="9">
        <v>0</v>
      </c>
      <c r="AC32" s="1">
        <v>0</v>
      </c>
    </row>
    <row r="33" spans="1:29">
      <c r="A33" s="1">
        <v>6551</v>
      </c>
      <c r="B33" s="1" t="s">
        <v>30</v>
      </c>
      <c r="C33" s="3">
        <f t="shared" si="4"/>
        <v>0</v>
      </c>
      <c r="D33" s="2">
        <f t="shared" si="4"/>
        <v>0</v>
      </c>
      <c r="E33" s="2">
        <f t="shared" si="5"/>
        <v>0</v>
      </c>
      <c r="F33" s="9">
        <v>0</v>
      </c>
      <c r="G33" s="1">
        <v>0</v>
      </c>
      <c r="H33" s="9">
        <v>0</v>
      </c>
      <c r="I33" s="1">
        <v>0</v>
      </c>
      <c r="J33" s="9">
        <v>0</v>
      </c>
      <c r="K33" s="1">
        <v>0</v>
      </c>
      <c r="L33" s="9">
        <v>0</v>
      </c>
      <c r="M33" s="1">
        <v>0</v>
      </c>
      <c r="N33" s="9">
        <v>0</v>
      </c>
      <c r="O33" s="1">
        <v>0</v>
      </c>
      <c r="P33" s="9">
        <v>0</v>
      </c>
      <c r="Q33" s="1">
        <v>0</v>
      </c>
      <c r="R33" s="9">
        <v>0</v>
      </c>
      <c r="S33" s="1">
        <v>0</v>
      </c>
      <c r="T33" s="9">
        <v>0</v>
      </c>
      <c r="U33" s="1">
        <v>0</v>
      </c>
      <c r="V33" s="9">
        <v>0</v>
      </c>
      <c r="W33" s="1">
        <v>0</v>
      </c>
      <c r="X33" s="9">
        <v>0</v>
      </c>
      <c r="Y33" s="1">
        <v>0</v>
      </c>
      <c r="Z33" s="9">
        <v>0</v>
      </c>
      <c r="AA33" s="1">
        <v>0</v>
      </c>
      <c r="AB33" s="9">
        <v>0</v>
      </c>
      <c r="AC33" s="1">
        <v>0</v>
      </c>
    </row>
    <row r="34" spans="1:29">
      <c r="A34" s="1">
        <v>6553</v>
      </c>
      <c r="B34" s="1" t="s">
        <v>31</v>
      </c>
      <c r="C34" s="3">
        <f t="shared" si="4"/>
        <v>0</v>
      </c>
      <c r="D34" s="2">
        <f t="shared" si="4"/>
        <v>0</v>
      </c>
      <c r="E34" s="2">
        <f t="shared" si="5"/>
        <v>0</v>
      </c>
      <c r="F34" s="9">
        <v>0</v>
      </c>
      <c r="G34" s="1">
        <v>0</v>
      </c>
      <c r="H34" s="9">
        <v>0</v>
      </c>
      <c r="I34" s="1">
        <v>0</v>
      </c>
      <c r="J34" s="9">
        <v>0</v>
      </c>
      <c r="K34" s="1">
        <v>0</v>
      </c>
      <c r="L34" s="9">
        <v>0</v>
      </c>
      <c r="M34" s="1">
        <v>0</v>
      </c>
      <c r="N34" s="9">
        <v>0</v>
      </c>
      <c r="O34" s="1">
        <v>0</v>
      </c>
      <c r="P34" s="9">
        <v>0</v>
      </c>
      <c r="Q34" s="1">
        <v>0</v>
      </c>
      <c r="R34" s="9">
        <v>0</v>
      </c>
      <c r="S34" s="1">
        <v>0</v>
      </c>
      <c r="T34" s="9">
        <v>0</v>
      </c>
      <c r="U34" s="1">
        <v>0</v>
      </c>
      <c r="V34" s="9">
        <v>0</v>
      </c>
      <c r="W34" s="1">
        <v>0</v>
      </c>
      <c r="X34" s="9">
        <v>0</v>
      </c>
      <c r="Y34" s="1">
        <v>0</v>
      </c>
      <c r="Z34" s="9">
        <v>0</v>
      </c>
      <c r="AA34" s="1">
        <v>0</v>
      </c>
      <c r="AB34" s="9">
        <v>0</v>
      </c>
      <c r="AC34" s="1">
        <v>0</v>
      </c>
    </row>
    <row r="35" spans="1:29">
      <c r="A35" s="1">
        <v>6600</v>
      </c>
      <c r="B35" s="1" t="s">
        <v>32</v>
      </c>
      <c r="C35" s="3">
        <f t="shared" si="4"/>
        <v>60000</v>
      </c>
      <c r="D35" s="2">
        <f t="shared" si="4"/>
        <v>0</v>
      </c>
      <c r="E35" s="2">
        <f t="shared" si="5"/>
        <v>60000</v>
      </c>
      <c r="F35" s="9">
        <v>5000</v>
      </c>
      <c r="G35" s="1">
        <v>0</v>
      </c>
      <c r="H35" s="9">
        <v>5000</v>
      </c>
      <c r="I35" s="1">
        <v>0</v>
      </c>
      <c r="J35" s="9">
        <v>5000</v>
      </c>
      <c r="K35" s="1">
        <v>0</v>
      </c>
      <c r="L35" s="9">
        <v>5000</v>
      </c>
      <c r="M35" s="1">
        <v>0</v>
      </c>
      <c r="N35" s="9">
        <v>5000</v>
      </c>
      <c r="O35" s="1">
        <v>0</v>
      </c>
      <c r="P35" s="9">
        <v>5000</v>
      </c>
      <c r="Q35" s="1">
        <v>0</v>
      </c>
      <c r="R35" s="9">
        <v>5000</v>
      </c>
      <c r="S35" s="1">
        <v>0</v>
      </c>
      <c r="T35" s="9">
        <v>5000</v>
      </c>
      <c r="U35" s="1">
        <v>0</v>
      </c>
      <c r="V35" s="9">
        <v>5000</v>
      </c>
      <c r="W35" s="1">
        <v>0</v>
      </c>
      <c r="X35" s="9">
        <v>5000</v>
      </c>
      <c r="Y35" s="1">
        <v>0</v>
      </c>
      <c r="Z35" s="9">
        <v>5000</v>
      </c>
      <c r="AA35" s="1">
        <v>0</v>
      </c>
      <c r="AB35" s="9">
        <v>5000</v>
      </c>
      <c r="AC35" s="1">
        <v>0</v>
      </c>
    </row>
    <row r="36" spans="1:29">
      <c r="A36" s="1">
        <v>6620</v>
      </c>
      <c r="B36" s="1" t="s">
        <v>217</v>
      </c>
      <c r="C36" s="3">
        <f t="shared" si="4"/>
        <v>367600</v>
      </c>
      <c r="D36" s="2">
        <f t="shared" si="4"/>
        <v>0</v>
      </c>
      <c r="E36" s="2">
        <f t="shared" si="5"/>
        <v>367600</v>
      </c>
      <c r="F36" s="9">
        <v>62500</v>
      </c>
      <c r="G36" s="1">
        <v>0</v>
      </c>
      <c r="H36" s="9">
        <f>62500+15000</f>
        <v>77500</v>
      </c>
      <c r="I36" s="1">
        <v>0</v>
      </c>
      <c r="J36" s="9">
        <v>62500</v>
      </c>
      <c r="K36" s="1">
        <v>0</v>
      </c>
      <c r="L36" s="9">
        <v>40000</v>
      </c>
      <c r="M36" s="1">
        <v>0</v>
      </c>
      <c r="N36" s="9">
        <v>0</v>
      </c>
      <c r="O36" s="1">
        <v>0</v>
      </c>
      <c r="P36" s="9">
        <v>0</v>
      </c>
      <c r="Q36" s="1">
        <v>0</v>
      </c>
      <c r="R36" s="9">
        <v>0</v>
      </c>
      <c r="S36" s="1">
        <v>0</v>
      </c>
      <c r="T36" s="9">
        <v>0</v>
      </c>
      <c r="U36" s="1">
        <v>0</v>
      </c>
      <c r="V36" s="9">
        <v>0</v>
      </c>
      <c r="W36" s="1">
        <v>0</v>
      </c>
      <c r="X36" s="9">
        <v>62500</v>
      </c>
      <c r="Y36" s="1">
        <v>0</v>
      </c>
      <c r="Z36" s="9">
        <v>0</v>
      </c>
      <c r="AA36" s="1">
        <v>0</v>
      </c>
      <c r="AB36" s="9">
        <v>62600</v>
      </c>
      <c r="AC36" s="1">
        <v>0</v>
      </c>
    </row>
    <row r="37" spans="1:29">
      <c r="A37" s="1">
        <v>6652</v>
      </c>
      <c r="B37" s="1" t="s">
        <v>34</v>
      </c>
      <c r="C37" s="3">
        <f t="shared" si="4"/>
        <v>0</v>
      </c>
      <c r="D37" s="2">
        <f t="shared" si="4"/>
        <v>0</v>
      </c>
      <c r="E37" s="2">
        <f t="shared" si="5"/>
        <v>0</v>
      </c>
      <c r="F37" s="9">
        <v>0</v>
      </c>
      <c r="G37" s="36">
        <v>0</v>
      </c>
      <c r="H37" s="9">
        <v>0</v>
      </c>
      <c r="I37" s="1">
        <v>0</v>
      </c>
      <c r="J37" s="9">
        <v>0</v>
      </c>
      <c r="K37" s="1">
        <v>0</v>
      </c>
      <c r="L37" s="9">
        <v>0</v>
      </c>
      <c r="M37" s="1">
        <v>0</v>
      </c>
      <c r="N37" s="9">
        <v>0</v>
      </c>
      <c r="O37" s="1">
        <v>0</v>
      </c>
      <c r="P37" s="9">
        <v>0</v>
      </c>
      <c r="Q37" s="1">
        <v>0</v>
      </c>
      <c r="R37" s="9">
        <v>0</v>
      </c>
      <c r="S37" s="1">
        <v>0</v>
      </c>
      <c r="T37" s="9">
        <v>0</v>
      </c>
      <c r="U37" s="1">
        <v>0</v>
      </c>
      <c r="V37" s="9">
        <v>0</v>
      </c>
      <c r="W37" s="1">
        <v>0</v>
      </c>
      <c r="X37" s="9">
        <v>0</v>
      </c>
      <c r="Y37" s="1">
        <v>0</v>
      </c>
      <c r="Z37" s="9">
        <v>0</v>
      </c>
      <c r="AA37" s="1">
        <v>0</v>
      </c>
      <c r="AB37" s="9">
        <v>0</v>
      </c>
      <c r="AC37" s="1">
        <v>0</v>
      </c>
    </row>
    <row r="38" spans="1:29">
      <c r="A38" s="1">
        <v>6700</v>
      </c>
      <c r="B38" s="1" t="s">
        <v>35</v>
      </c>
      <c r="C38" s="3">
        <f t="shared" si="4"/>
        <v>0</v>
      </c>
      <c r="D38" s="2">
        <f t="shared" si="4"/>
        <v>0</v>
      </c>
      <c r="E38" s="2">
        <f t="shared" si="5"/>
        <v>0</v>
      </c>
      <c r="F38" s="9">
        <v>0</v>
      </c>
      <c r="G38" s="1">
        <v>0</v>
      </c>
      <c r="H38" s="9">
        <v>0</v>
      </c>
      <c r="I38" s="1">
        <v>0</v>
      </c>
      <c r="J38" s="9">
        <v>0</v>
      </c>
      <c r="K38" s="1">
        <v>0</v>
      </c>
      <c r="L38" s="9">
        <v>0</v>
      </c>
      <c r="M38" s="1">
        <v>0</v>
      </c>
      <c r="N38" s="9">
        <v>0</v>
      </c>
      <c r="O38" s="1">
        <v>0</v>
      </c>
      <c r="P38" s="9">
        <v>0</v>
      </c>
      <c r="Q38" s="1">
        <v>0</v>
      </c>
      <c r="R38" s="9">
        <v>0</v>
      </c>
      <c r="S38" s="1">
        <v>0</v>
      </c>
      <c r="T38" s="9">
        <v>0</v>
      </c>
      <c r="U38" s="1">
        <v>0</v>
      </c>
      <c r="V38" s="9">
        <v>0</v>
      </c>
      <c r="W38" s="1">
        <v>0</v>
      </c>
      <c r="X38" s="9">
        <v>0</v>
      </c>
      <c r="Y38" s="1">
        <v>0</v>
      </c>
      <c r="Z38" s="9">
        <v>0</v>
      </c>
      <c r="AA38" s="1">
        <v>0</v>
      </c>
      <c r="AB38" s="9">
        <v>0</v>
      </c>
      <c r="AC38" s="1">
        <v>0</v>
      </c>
    </row>
    <row r="39" spans="1:29">
      <c r="A39" s="1">
        <v>6710</v>
      </c>
      <c r="B39" s="1" t="s">
        <v>36</v>
      </c>
      <c r="C39" s="3">
        <f t="shared" si="4"/>
        <v>0</v>
      </c>
      <c r="D39" s="2">
        <f t="shared" si="4"/>
        <v>0</v>
      </c>
      <c r="E39" s="2">
        <f t="shared" si="5"/>
        <v>0</v>
      </c>
      <c r="F39" s="9">
        <v>0</v>
      </c>
      <c r="G39" s="1">
        <v>0</v>
      </c>
      <c r="H39" s="9">
        <v>0</v>
      </c>
      <c r="I39" s="1">
        <v>0</v>
      </c>
      <c r="J39" s="9">
        <v>0</v>
      </c>
      <c r="K39" s="1">
        <v>0</v>
      </c>
      <c r="L39" s="9">
        <v>0</v>
      </c>
      <c r="M39" s="1">
        <v>0</v>
      </c>
      <c r="N39" s="9">
        <v>0</v>
      </c>
      <c r="O39" s="1">
        <v>0</v>
      </c>
      <c r="P39" s="9">
        <v>0</v>
      </c>
      <c r="Q39" s="1">
        <v>0</v>
      </c>
      <c r="R39" s="9">
        <v>0</v>
      </c>
      <c r="S39" s="1">
        <v>0</v>
      </c>
      <c r="T39" s="9">
        <v>0</v>
      </c>
      <c r="U39" s="1">
        <v>0</v>
      </c>
      <c r="V39" s="9">
        <v>0</v>
      </c>
      <c r="W39" s="1">
        <v>0</v>
      </c>
      <c r="X39" s="9">
        <v>0</v>
      </c>
      <c r="Y39" s="1">
        <v>0</v>
      </c>
      <c r="Z39" s="9">
        <v>0</v>
      </c>
      <c r="AA39" s="1">
        <v>0</v>
      </c>
      <c r="AB39" s="9">
        <v>0</v>
      </c>
      <c r="AC39" s="1">
        <v>0</v>
      </c>
    </row>
    <row r="40" spans="1:29">
      <c r="A40" s="1">
        <v>6800</v>
      </c>
      <c r="B40" s="1" t="s">
        <v>37</v>
      </c>
      <c r="C40" s="3">
        <f t="shared" si="4"/>
        <v>0</v>
      </c>
      <c r="D40" s="2">
        <f t="shared" si="4"/>
        <v>0</v>
      </c>
      <c r="E40" s="2">
        <f t="shared" si="5"/>
        <v>0</v>
      </c>
      <c r="F40" s="9">
        <v>0</v>
      </c>
      <c r="G40" s="1">
        <v>0</v>
      </c>
      <c r="H40" s="9">
        <v>0</v>
      </c>
      <c r="I40" s="1">
        <v>0</v>
      </c>
      <c r="J40" s="9">
        <v>0</v>
      </c>
      <c r="K40" s="1">
        <v>0</v>
      </c>
      <c r="L40" s="9">
        <v>0</v>
      </c>
      <c r="M40" s="1">
        <v>0</v>
      </c>
      <c r="N40" s="9">
        <v>0</v>
      </c>
      <c r="O40" s="1">
        <v>0</v>
      </c>
      <c r="P40" s="9">
        <v>0</v>
      </c>
      <c r="Q40" s="1">
        <v>0</v>
      </c>
      <c r="R40" s="9">
        <v>0</v>
      </c>
      <c r="S40" s="1">
        <v>0</v>
      </c>
      <c r="T40" s="9">
        <v>0</v>
      </c>
      <c r="U40" s="1">
        <v>0</v>
      </c>
      <c r="V40" s="9">
        <v>0</v>
      </c>
      <c r="W40" s="1">
        <v>0</v>
      </c>
      <c r="X40" s="9">
        <v>0</v>
      </c>
      <c r="Y40" s="1">
        <v>0</v>
      </c>
      <c r="Z40" s="9">
        <v>0</v>
      </c>
      <c r="AA40" s="1">
        <v>0</v>
      </c>
      <c r="AB40" s="9">
        <v>0</v>
      </c>
      <c r="AC40" s="1">
        <v>0</v>
      </c>
    </row>
    <row r="41" spans="1:29">
      <c r="A41" s="1">
        <v>6801</v>
      </c>
      <c r="B41" s="1" t="s">
        <v>38</v>
      </c>
      <c r="C41" s="3">
        <f t="shared" si="4"/>
        <v>0</v>
      </c>
      <c r="D41" s="2">
        <f t="shared" si="4"/>
        <v>0</v>
      </c>
      <c r="E41" s="2">
        <f t="shared" si="5"/>
        <v>0</v>
      </c>
      <c r="F41" s="9">
        <v>0</v>
      </c>
      <c r="G41" s="1">
        <v>0</v>
      </c>
      <c r="H41" s="9">
        <v>0</v>
      </c>
      <c r="I41" s="1">
        <v>0</v>
      </c>
      <c r="J41" s="9">
        <v>0</v>
      </c>
      <c r="K41" s="1">
        <v>0</v>
      </c>
      <c r="L41" s="9">
        <v>0</v>
      </c>
      <c r="M41" s="1">
        <v>0</v>
      </c>
      <c r="N41" s="9">
        <v>0</v>
      </c>
      <c r="O41" s="1">
        <v>0</v>
      </c>
      <c r="P41" s="9">
        <v>0</v>
      </c>
      <c r="Q41" s="1">
        <v>0</v>
      </c>
      <c r="R41" s="9">
        <v>0</v>
      </c>
      <c r="S41" s="1">
        <v>0</v>
      </c>
      <c r="T41" s="9">
        <v>0</v>
      </c>
      <c r="U41" s="1">
        <v>0</v>
      </c>
      <c r="V41" s="9">
        <v>0</v>
      </c>
      <c r="W41" s="1">
        <v>0</v>
      </c>
      <c r="X41" s="9">
        <v>0</v>
      </c>
      <c r="Y41" s="1">
        <v>0</v>
      </c>
      <c r="Z41" s="9">
        <v>0</v>
      </c>
      <c r="AA41" s="1">
        <v>0</v>
      </c>
      <c r="AB41" s="9">
        <v>0</v>
      </c>
      <c r="AC41" s="1">
        <v>0</v>
      </c>
    </row>
    <row r="42" spans="1:29">
      <c r="A42" s="1">
        <v>6860</v>
      </c>
      <c r="B42" s="1" t="s">
        <v>39</v>
      </c>
      <c r="C42" s="3">
        <f t="shared" si="4"/>
        <v>0</v>
      </c>
      <c r="D42" s="2">
        <f t="shared" si="4"/>
        <v>0</v>
      </c>
      <c r="E42" s="2">
        <f t="shared" si="5"/>
        <v>0</v>
      </c>
      <c r="F42" s="9">
        <v>0</v>
      </c>
      <c r="G42" s="1">
        <v>0</v>
      </c>
      <c r="H42" s="9">
        <v>0</v>
      </c>
      <c r="I42" s="1">
        <v>0</v>
      </c>
      <c r="J42" s="9">
        <v>0</v>
      </c>
      <c r="K42" s="1">
        <v>0</v>
      </c>
      <c r="L42" s="9">
        <v>0</v>
      </c>
      <c r="M42" s="1">
        <v>0</v>
      </c>
      <c r="N42" s="9">
        <v>0</v>
      </c>
      <c r="O42" s="1">
        <v>0</v>
      </c>
      <c r="P42" s="9">
        <v>0</v>
      </c>
      <c r="Q42" s="1">
        <v>0</v>
      </c>
      <c r="R42" s="9">
        <v>0</v>
      </c>
      <c r="S42" s="1">
        <v>0</v>
      </c>
      <c r="T42" s="9">
        <v>0</v>
      </c>
      <c r="U42" s="1">
        <v>0</v>
      </c>
      <c r="V42" s="9">
        <v>0</v>
      </c>
      <c r="W42" s="1">
        <v>0</v>
      </c>
      <c r="X42" s="9">
        <v>0</v>
      </c>
      <c r="Y42" s="1">
        <v>0</v>
      </c>
      <c r="Z42" s="9">
        <v>0</v>
      </c>
      <c r="AA42" s="1">
        <v>0</v>
      </c>
      <c r="AB42" s="9">
        <v>0</v>
      </c>
      <c r="AC42" s="1">
        <v>0</v>
      </c>
    </row>
    <row r="43" spans="1:29">
      <c r="A43" s="1">
        <v>6861</v>
      </c>
      <c r="B43" s="1" t="s">
        <v>40</v>
      </c>
      <c r="C43" s="3">
        <f t="shared" si="4"/>
        <v>0</v>
      </c>
      <c r="D43" s="2">
        <f t="shared" si="4"/>
        <v>0</v>
      </c>
      <c r="E43" s="2">
        <f t="shared" si="5"/>
        <v>0</v>
      </c>
      <c r="F43" s="9">
        <v>0</v>
      </c>
      <c r="G43" s="1">
        <v>0</v>
      </c>
      <c r="H43" s="9">
        <v>0</v>
      </c>
      <c r="I43" s="1">
        <v>0</v>
      </c>
      <c r="J43" s="9">
        <v>0</v>
      </c>
      <c r="K43" s="1">
        <v>0</v>
      </c>
      <c r="L43" s="9">
        <v>0</v>
      </c>
      <c r="M43" s="1">
        <v>0</v>
      </c>
      <c r="N43" s="9">
        <v>0</v>
      </c>
      <c r="O43" s="1">
        <v>0</v>
      </c>
      <c r="P43" s="9">
        <v>0</v>
      </c>
      <c r="Q43" s="1">
        <v>0</v>
      </c>
      <c r="R43" s="9">
        <v>0</v>
      </c>
      <c r="S43" s="1">
        <v>0</v>
      </c>
      <c r="T43" s="9">
        <v>0</v>
      </c>
      <c r="U43" s="1">
        <v>0</v>
      </c>
      <c r="V43" s="9">
        <v>0</v>
      </c>
      <c r="W43" s="1">
        <v>0</v>
      </c>
      <c r="X43" s="9">
        <v>0</v>
      </c>
      <c r="Y43" s="1">
        <v>0</v>
      </c>
      <c r="Z43" s="9">
        <v>0</v>
      </c>
      <c r="AA43" s="1">
        <v>0</v>
      </c>
      <c r="AB43" s="9">
        <v>0</v>
      </c>
      <c r="AC43" s="1">
        <v>0</v>
      </c>
    </row>
    <row r="44" spans="1:29">
      <c r="A44" s="1">
        <v>6862</v>
      </c>
      <c r="B44" s="1" t="s">
        <v>41</v>
      </c>
      <c r="C44" s="3">
        <f t="shared" si="4"/>
        <v>0</v>
      </c>
      <c r="D44" s="2">
        <f t="shared" si="4"/>
        <v>0</v>
      </c>
      <c r="E44" s="2">
        <f t="shared" si="5"/>
        <v>0</v>
      </c>
      <c r="F44" s="9">
        <v>0</v>
      </c>
      <c r="G44" s="1">
        <v>0</v>
      </c>
      <c r="H44" s="9">
        <v>0</v>
      </c>
      <c r="I44" s="1">
        <v>0</v>
      </c>
      <c r="J44" s="9">
        <v>0</v>
      </c>
      <c r="K44" s="1">
        <v>0</v>
      </c>
      <c r="L44" s="9">
        <v>0</v>
      </c>
      <c r="M44" s="1">
        <v>0</v>
      </c>
      <c r="N44" s="9">
        <v>0</v>
      </c>
      <c r="O44" s="1">
        <v>0</v>
      </c>
      <c r="P44" s="9">
        <v>0</v>
      </c>
      <c r="Q44" s="1">
        <v>0</v>
      </c>
      <c r="R44" s="9">
        <v>0</v>
      </c>
      <c r="S44" s="1">
        <v>0</v>
      </c>
      <c r="T44" s="9">
        <v>0</v>
      </c>
      <c r="U44" s="1">
        <v>0</v>
      </c>
      <c r="V44" s="9">
        <v>0</v>
      </c>
      <c r="W44" s="1">
        <v>0</v>
      </c>
      <c r="X44" s="9">
        <v>0</v>
      </c>
      <c r="Y44" s="1">
        <v>0</v>
      </c>
      <c r="Z44" s="9">
        <v>0</v>
      </c>
      <c r="AA44" s="1">
        <v>0</v>
      </c>
      <c r="AB44" s="9">
        <v>0</v>
      </c>
      <c r="AC44" s="1">
        <v>0</v>
      </c>
    </row>
    <row r="45" spans="1:29">
      <c r="A45" s="1">
        <v>6901</v>
      </c>
      <c r="B45" s="1" t="s">
        <v>42</v>
      </c>
      <c r="C45" s="3">
        <f t="shared" si="4"/>
        <v>0</v>
      </c>
      <c r="D45" s="2">
        <f t="shared" si="4"/>
        <v>0</v>
      </c>
      <c r="E45" s="2">
        <f t="shared" si="5"/>
        <v>0</v>
      </c>
      <c r="F45" s="9">
        <v>0</v>
      </c>
      <c r="G45" s="1">
        <v>0</v>
      </c>
      <c r="H45" s="9">
        <v>0</v>
      </c>
      <c r="I45" s="1">
        <v>0</v>
      </c>
      <c r="J45" s="9">
        <v>0</v>
      </c>
      <c r="K45" s="1">
        <v>0</v>
      </c>
      <c r="L45" s="9">
        <v>0</v>
      </c>
      <c r="M45" s="1">
        <v>0</v>
      </c>
      <c r="N45" s="9">
        <v>0</v>
      </c>
      <c r="O45" s="1">
        <v>0</v>
      </c>
      <c r="P45" s="9">
        <v>0</v>
      </c>
      <c r="Q45" s="1">
        <v>0</v>
      </c>
      <c r="R45" s="9">
        <v>0</v>
      </c>
      <c r="S45" s="1">
        <v>0</v>
      </c>
      <c r="T45" s="9">
        <v>0</v>
      </c>
      <c r="U45" s="1">
        <v>0</v>
      </c>
      <c r="V45" s="9">
        <v>0</v>
      </c>
      <c r="W45" s="1">
        <v>0</v>
      </c>
      <c r="X45" s="9">
        <v>0</v>
      </c>
      <c r="Y45" s="1">
        <v>0</v>
      </c>
      <c r="Z45" s="9">
        <v>0</v>
      </c>
      <c r="AA45" s="1">
        <v>0</v>
      </c>
      <c r="AB45" s="9">
        <v>0</v>
      </c>
      <c r="AC45" s="1">
        <v>0</v>
      </c>
    </row>
    <row r="46" spans="1:29">
      <c r="A46" s="1">
        <v>6902</v>
      </c>
      <c r="B46" s="1" t="s">
        <v>43</v>
      </c>
      <c r="C46" s="3">
        <f t="shared" si="4"/>
        <v>0</v>
      </c>
      <c r="D46" s="2">
        <f t="shared" si="4"/>
        <v>0</v>
      </c>
      <c r="E46" s="2">
        <f t="shared" si="5"/>
        <v>0</v>
      </c>
      <c r="F46" s="9">
        <v>0</v>
      </c>
      <c r="G46" s="1">
        <v>0</v>
      </c>
      <c r="H46" s="9">
        <v>0</v>
      </c>
      <c r="I46" s="1">
        <v>0</v>
      </c>
      <c r="J46" s="9">
        <v>0</v>
      </c>
      <c r="K46" s="1">
        <v>0</v>
      </c>
      <c r="L46" s="9">
        <v>0</v>
      </c>
      <c r="M46" s="1">
        <v>0</v>
      </c>
      <c r="N46" s="9">
        <v>0</v>
      </c>
      <c r="O46" s="1">
        <v>0</v>
      </c>
      <c r="P46" s="9">
        <v>0</v>
      </c>
      <c r="Q46" s="1">
        <v>0</v>
      </c>
      <c r="R46" s="9">
        <v>0</v>
      </c>
      <c r="S46" s="1">
        <v>0</v>
      </c>
      <c r="T46" s="9">
        <v>0</v>
      </c>
      <c r="U46" s="1">
        <v>0</v>
      </c>
      <c r="V46" s="9">
        <v>0</v>
      </c>
      <c r="W46" s="1">
        <v>0</v>
      </c>
      <c r="X46" s="9">
        <v>0</v>
      </c>
      <c r="Y46" s="1">
        <v>0</v>
      </c>
      <c r="Z46" s="9">
        <v>0</v>
      </c>
      <c r="AA46" s="1">
        <v>0</v>
      </c>
      <c r="AB46" s="9">
        <v>0</v>
      </c>
      <c r="AC46" s="1">
        <v>0</v>
      </c>
    </row>
    <row r="47" spans="1:29">
      <c r="A47" s="1">
        <v>7320</v>
      </c>
      <c r="B47" s="1" t="s">
        <v>44</v>
      </c>
      <c r="C47" s="3">
        <f t="shared" si="4"/>
        <v>0</v>
      </c>
      <c r="D47" s="2">
        <f t="shared" si="4"/>
        <v>0</v>
      </c>
      <c r="E47" s="2">
        <f t="shared" si="5"/>
        <v>0</v>
      </c>
      <c r="F47" s="9">
        <v>0</v>
      </c>
      <c r="G47" s="1">
        <v>0</v>
      </c>
      <c r="H47" s="9">
        <v>0</v>
      </c>
      <c r="I47" s="1">
        <v>0</v>
      </c>
      <c r="J47" s="9">
        <v>0</v>
      </c>
      <c r="K47" s="1">
        <v>0</v>
      </c>
      <c r="L47" s="9">
        <v>0</v>
      </c>
      <c r="M47" s="1">
        <v>0</v>
      </c>
      <c r="N47" s="9">
        <v>0</v>
      </c>
      <c r="O47" s="1">
        <v>0</v>
      </c>
      <c r="P47" s="9">
        <v>0</v>
      </c>
      <c r="Q47" s="1">
        <v>0</v>
      </c>
      <c r="R47" s="9">
        <v>0</v>
      </c>
      <c r="S47" s="1">
        <v>0</v>
      </c>
      <c r="T47" s="9">
        <v>0</v>
      </c>
      <c r="U47" s="1">
        <v>0</v>
      </c>
      <c r="V47" s="9">
        <v>0</v>
      </c>
      <c r="W47" s="1">
        <v>0</v>
      </c>
      <c r="X47" s="9">
        <v>0</v>
      </c>
      <c r="Y47" s="1">
        <v>0</v>
      </c>
      <c r="Z47" s="9">
        <v>0</v>
      </c>
      <c r="AA47" s="1">
        <v>0</v>
      </c>
      <c r="AB47" s="9">
        <v>0</v>
      </c>
      <c r="AC47" s="1">
        <v>0</v>
      </c>
    </row>
    <row r="48" spans="1:29">
      <c r="A48" s="1">
        <v>7420</v>
      </c>
      <c r="B48" s="1" t="s">
        <v>45</v>
      </c>
      <c r="C48" s="3">
        <f t="shared" si="4"/>
        <v>0</v>
      </c>
      <c r="D48" s="2">
        <f t="shared" si="4"/>
        <v>0</v>
      </c>
      <c r="E48" s="2">
        <f t="shared" si="5"/>
        <v>0</v>
      </c>
      <c r="F48" s="9">
        <v>0</v>
      </c>
      <c r="G48" s="1">
        <v>0</v>
      </c>
      <c r="H48" s="9">
        <v>0</v>
      </c>
      <c r="I48" s="1">
        <v>0</v>
      </c>
      <c r="J48" s="9">
        <v>0</v>
      </c>
      <c r="K48" s="1">
        <v>0</v>
      </c>
      <c r="L48" s="9">
        <v>0</v>
      </c>
      <c r="M48" s="1">
        <v>0</v>
      </c>
      <c r="N48" s="9">
        <v>0</v>
      </c>
      <c r="O48" s="1">
        <v>0</v>
      </c>
      <c r="P48" s="9">
        <v>0</v>
      </c>
      <c r="Q48" s="1">
        <v>0</v>
      </c>
      <c r="R48" s="9">
        <v>0</v>
      </c>
      <c r="S48" s="1">
        <v>0</v>
      </c>
      <c r="T48" s="9">
        <v>0</v>
      </c>
      <c r="U48" s="1">
        <v>0</v>
      </c>
      <c r="V48" s="9">
        <v>0</v>
      </c>
      <c r="W48" s="1">
        <v>0</v>
      </c>
      <c r="X48" s="9">
        <v>0</v>
      </c>
      <c r="Y48" s="1">
        <v>0</v>
      </c>
      <c r="Z48" s="9">
        <v>0</v>
      </c>
      <c r="AA48" s="1">
        <v>0</v>
      </c>
      <c r="AB48" s="9">
        <v>0</v>
      </c>
      <c r="AC48" s="1">
        <v>0</v>
      </c>
    </row>
    <row r="49" spans="1:29">
      <c r="A49" s="1">
        <v>7500</v>
      </c>
      <c r="B49" s="1" t="s">
        <v>46</v>
      </c>
      <c r="C49" s="3">
        <f t="shared" si="4"/>
        <v>0</v>
      </c>
      <c r="D49" s="2">
        <f t="shared" si="4"/>
        <v>0</v>
      </c>
      <c r="E49" s="2">
        <f t="shared" si="5"/>
        <v>0</v>
      </c>
      <c r="F49" s="9">
        <v>0</v>
      </c>
      <c r="G49" s="1">
        <v>0</v>
      </c>
      <c r="H49" s="9">
        <v>0</v>
      </c>
      <c r="I49" s="1">
        <v>0</v>
      </c>
      <c r="J49" s="9">
        <v>0</v>
      </c>
      <c r="K49" s="1">
        <v>0</v>
      </c>
      <c r="L49" s="9">
        <v>0</v>
      </c>
      <c r="M49" s="1">
        <v>0</v>
      </c>
      <c r="N49" s="9">
        <v>0</v>
      </c>
      <c r="O49" s="1">
        <v>0</v>
      </c>
      <c r="P49" s="9">
        <v>0</v>
      </c>
      <c r="Q49" s="1">
        <v>0</v>
      </c>
      <c r="R49" s="9">
        <v>0</v>
      </c>
      <c r="S49" s="1">
        <v>0</v>
      </c>
      <c r="T49" s="9">
        <v>0</v>
      </c>
      <c r="U49" s="1">
        <v>0</v>
      </c>
      <c r="V49" s="9">
        <v>0</v>
      </c>
      <c r="W49" s="1">
        <v>0</v>
      </c>
      <c r="X49" s="9">
        <v>0</v>
      </c>
      <c r="Y49" s="1">
        <v>0</v>
      </c>
      <c r="Z49" s="9">
        <v>0</v>
      </c>
      <c r="AA49" s="1">
        <v>0</v>
      </c>
      <c r="AB49" s="9">
        <v>0</v>
      </c>
      <c r="AC49" s="1">
        <v>0</v>
      </c>
    </row>
    <row r="50" spans="1:29">
      <c r="A50" s="1">
        <v>7720</v>
      </c>
      <c r="B50" s="1" t="s">
        <v>47</v>
      </c>
      <c r="C50" s="3">
        <f t="shared" si="4"/>
        <v>0</v>
      </c>
      <c r="D50" s="2">
        <f t="shared" si="4"/>
        <v>0</v>
      </c>
      <c r="E50" s="2">
        <f t="shared" si="5"/>
        <v>0</v>
      </c>
      <c r="F50" s="9">
        <v>0</v>
      </c>
      <c r="G50" s="1">
        <v>0</v>
      </c>
      <c r="H50" s="9">
        <v>0</v>
      </c>
      <c r="I50" s="1">
        <v>0</v>
      </c>
      <c r="J50" s="9">
        <v>0</v>
      </c>
      <c r="K50" s="1">
        <v>0</v>
      </c>
      <c r="L50" s="9">
        <v>0</v>
      </c>
      <c r="M50" s="1">
        <v>0</v>
      </c>
      <c r="N50" s="9">
        <v>0</v>
      </c>
      <c r="O50" s="1">
        <v>0</v>
      </c>
      <c r="P50" s="9">
        <v>0</v>
      </c>
      <c r="Q50" s="1">
        <v>0</v>
      </c>
      <c r="R50" s="9">
        <v>0</v>
      </c>
      <c r="S50" s="1">
        <v>0</v>
      </c>
      <c r="T50" s="9">
        <v>0</v>
      </c>
      <c r="U50" s="1">
        <v>0</v>
      </c>
      <c r="V50" s="9">
        <v>0</v>
      </c>
      <c r="W50" s="1">
        <v>0</v>
      </c>
      <c r="X50" s="9">
        <v>0</v>
      </c>
      <c r="Y50" s="1">
        <v>0</v>
      </c>
      <c r="Z50" s="9">
        <v>0</v>
      </c>
      <c r="AA50" s="1">
        <v>0</v>
      </c>
      <c r="AB50" s="9">
        <v>0</v>
      </c>
      <c r="AC50" s="1">
        <v>0</v>
      </c>
    </row>
    <row r="51" spans="1:29">
      <c r="A51" s="1">
        <v>7770</v>
      </c>
      <c r="B51" s="1" t="s">
        <v>48</v>
      </c>
      <c r="C51" s="3">
        <f t="shared" si="4"/>
        <v>0</v>
      </c>
      <c r="D51" s="2">
        <f t="shared" si="4"/>
        <v>0</v>
      </c>
      <c r="E51" s="2">
        <f t="shared" si="5"/>
        <v>0</v>
      </c>
      <c r="F51" s="9">
        <v>0</v>
      </c>
      <c r="G51" s="1">
        <v>0</v>
      </c>
      <c r="H51" s="9">
        <v>0</v>
      </c>
      <c r="I51" s="1">
        <v>0</v>
      </c>
      <c r="J51" s="9">
        <v>0</v>
      </c>
      <c r="K51" s="1">
        <v>0</v>
      </c>
      <c r="L51" s="9">
        <v>0</v>
      </c>
      <c r="M51" s="1">
        <v>0</v>
      </c>
      <c r="N51" s="9">
        <v>0</v>
      </c>
      <c r="O51" s="1">
        <v>0</v>
      </c>
      <c r="P51" s="9">
        <v>0</v>
      </c>
      <c r="Q51" s="1">
        <v>0</v>
      </c>
      <c r="R51" s="9">
        <v>0</v>
      </c>
      <c r="S51" s="1">
        <v>0</v>
      </c>
      <c r="T51" s="9">
        <v>0</v>
      </c>
      <c r="U51" s="1">
        <v>0</v>
      </c>
      <c r="V51" s="9">
        <v>0</v>
      </c>
      <c r="W51" s="1">
        <v>0</v>
      </c>
      <c r="X51" s="9">
        <v>0</v>
      </c>
      <c r="Y51" s="1">
        <v>0</v>
      </c>
      <c r="Z51" s="9">
        <v>0</v>
      </c>
      <c r="AA51" s="1">
        <v>0</v>
      </c>
      <c r="AB51" s="9">
        <v>0</v>
      </c>
      <c r="AC51" s="1">
        <v>0</v>
      </c>
    </row>
    <row r="52" spans="1:29">
      <c r="A52" s="1">
        <v>7771</v>
      </c>
      <c r="B52" s="1" t="s">
        <v>49</v>
      </c>
      <c r="C52" s="3">
        <f t="shared" si="4"/>
        <v>0</v>
      </c>
      <c r="D52" s="2">
        <f t="shared" si="4"/>
        <v>0</v>
      </c>
      <c r="E52" s="2">
        <f t="shared" si="5"/>
        <v>0</v>
      </c>
      <c r="F52" s="9">
        <v>0</v>
      </c>
      <c r="G52" s="1">
        <v>0</v>
      </c>
      <c r="H52" s="9">
        <v>0</v>
      </c>
      <c r="I52" s="1">
        <v>0</v>
      </c>
      <c r="J52" s="9">
        <v>0</v>
      </c>
      <c r="K52" s="1">
        <v>0</v>
      </c>
      <c r="L52" s="9">
        <v>0</v>
      </c>
      <c r="M52" s="1">
        <v>0</v>
      </c>
      <c r="N52" s="9">
        <v>0</v>
      </c>
      <c r="O52" s="1">
        <v>0</v>
      </c>
      <c r="P52" s="9">
        <v>0</v>
      </c>
      <c r="Q52" s="1">
        <v>0</v>
      </c>
      <c r="R52" s="9">
        <v>0</v>
      </c>
      <c r="S52" s="1">
        <v>0</v>
      </c>
      <c r="T52" s="9">
        <v>0</v>
      </c>
      <c r="U52" s="1">
        <v>0</v>
      </c>
      <c r="V52" s="9">
        <v>0</v>
      </c>
      <c r="W52" s="1">
        <v>0</v>
      </c>
      <c r="X52" s="9">
        <v>0</v>
      </c>
      <c r="Y52" s="1">
        <v>0</v>
      </c>
      <c r="Z52" s="9">
        <v>0</v>
      </c>
      <c r="AA52" s="1">
        <v>0</v>
      </c>
      <c r="AB52" s="9">
        <v>0</v>
      </c>
      <c r="AC52" s="1">
        <v>0</v>
      </c>
    </row>
    <row r="53" spans="1:29">
      <c r="A53" s="1">
        <v>7790</v>
      </c>
      <c r="B53" s="1" t="s">
        <v>50</v>
      </c>
      <c r="C53" s="3">
        <f t="shared" si="4"/>
        <v>0</v>
      </c>
      <c r="D53" s="2">
        <f t="shared" si="4"/>
        <v>0</v>
      </c>
      <c r="E53" s="2">
        <f t="shared" si="5"/>
        <v>0</v>
      </c>
      <c r="F53" s="9">
        <v>0</v>
      </c>
      <c r="G53" s="1">
        <v>0</v>
      </c>
      <c r="H53" s="9">
        <v>0</v>
      </c>
      <c r="I53" s="1">
        <v>0</v>
      </c>
      <c r="J53" s="9">
        <v>0</v>
      </c>
      <c r="K53" s="1">
        <v>0</v>
      </c>
      <c r="L53" s="9">
        <v>0</v>
      </c>
      <c r="M53" s="1">
        <v>0</v>
      </c>
      <c r="N53" s="9">
        <v>0</v>
      </c>
      <c r="O53" s="1">
        <v>0</v>
      </c>
      <c r="P53" s="9">
        <v>0</v>
      </c>
      <c r="Q53" s="1">
        <v>0</v>
      </c>
      <c r="R53" s="9">
        <v>0</v>
      </c>
      <c r="S53" s="1">
        <v>0</v>
      </c>
      <c r="T53" s="9">
        <v>0</v>
      </c>
      <c r="U53" s="1">
        <v>0</v>
      </c>
      <c r="V53" s="9">
        <v>0</v>
      </c>
      <c r="W53" s="1">
        <v>0</v>
      </c>
      <c r="X53" s="9">
        <v>0</v>
      </c>
      <c r="Y53" s="1">
        <v>0</v>
      </c>
      <c r="Z53" s="9">
        <v>0</v>
      </c>
      <c r="AA53" s="1">
        <v>0</v>
      </c>
      <c r="AB53" s="9">
        <v>0</v>
      </c>
      <c r="AC53" s="1">
        <v>0</v>
      </c>
    </row>
    <row r="54" spans="1:29">
      <c r="A54" s="1">
        <v>7793</v>
      </c>
      <c r="B54" s="1" t="s">
        <v>51</v>
      </c>
      <c r="C54" s="3">
        <f t="shared" si="4"/>
        <v>0</v>
      </c>
      <c r="D54" s="2">
        <f t="shared" si="4"/>
        <v>0</v>
      </c>
      <c r="E54" s="2">
        <f t="shared" si="5"/>
        <v>0</v>
      </c>
      <c r="F54" s="9">
        <v>0</v>
      </c>
      <c r="G54" s="1">
        <v>0</v>
      </c>
      <c r="H54" s="9">
        <v>0</v>
      </c>
      <c r="I54" s="1">
        <v>0</v>
      </c>
      <c r="J54" s="9">
        <v>0</v>
      </c>
      <c r="K54" s="1">
        <v>0</v>
      </c>
      <c r="L54" s="9">
        <v>0</v>
      </c>
      <c r="M54" s="1">
        <v>0</v>
      </c>
      <c r="N54" s="9">
        <v>0</v>
      </c>
      <c r="O54" s="1">
        <v>0</v>
      </c>
      <c r="P54" s="9">
        <v>0</v>
      </c>
      <c r="Q54" s="1">
        <v>0</v>
      </c>
      <c r="R54" s="9">
        <v>0</v>
      </c>
      <c r="S54" s="1">
        <v>0</v>
      </c>
      <c r="T54" s="9">
        <v>0</v>
      </c>
      <c r="U54" s="1">
        <v>0</v>
      </c>
      <c r="V54" s="9">
        <v>0</v>
      </c>
      <c r="W54" s="1">
        <v>0</v>
      </c>
      <c r="X54" s="9">
        <v>0</v>
      </c>
      <c r="Y54" s="1">
        <v>0</v>
      </c>
      <c r="Z54" s="9">
        <v>0</v>
      </c>
      <c r="AA54" s="1">
        <v>0</v>
      </c>
      <c r="AB54" s="9">
        <v>0</v>
      </c>
      <c r="AC54" s="1">
        <v>0</v>
      </c>
    </row>
    <row r="55" spans="1:29">
      <c r="A55" s="1">
        <v>8050</v>
      </c>
      <c r="B55" s="1" t="s">
        <v>52</v>
      </c>
      <c r="C55" s="3">
        <f t="shared" si="4"/>
        <v>0</v>
      </c>
      <c r="D55" s="2">
        <f t="shared" si="4"/>
        <v>0</v>
      </c>
      <c r="E55" s="2">
        <f t="shared" si="5"/>
        <v>0</v>
      </c>
      <c r="F55" s="9">
        <v>0</v>
      </c>
      <c r="G55" s="1">
        <v>0</v>
      </c>
      <c r="H55" s="9">
        <v>0</v>
      </c>
      <c r="I55" s="1">
        <v>0</v>
      </c>
      <c r="J55" s="9">
        <v>0</v>
      </c>
      <c r="K55" s="1">
        <v>0</v>
      </c>
      <c r="L55" s="9">
        <v>0</v>
      </c>
      <c r="M55" s="1">
        <v>0</v>
      </c>
      <c r="N55" s="9">
        <v>0</v>
      </c>
      <c r="O55" s="1">
        <v>0</v>
      </c>
      <c r="P55" s="9">
        <v>0</v>
      </c>
      <c r="Q55" s="1">
        <v>0</v>
      </c>
      <c r="R55" s="9">
        <v>0</v>
      </c>
      <c r="S55" s="1">
        <v>0</v>
      </c>
      <c r="T55" s="9">
        <v>0</v>
      </c>
      <c r="U55" s="1">
        <v>0</v>
      </c>
      <c r="V55" s="9">
        <v>0</v>
      </c>
      <c r="W55" s="1">
        <v>0</v>
      </c>
      <c r="X55" s="9">
        <v>0</v>
      </c>
      <c r="Y55" s="1">
        <v>0</v>
      </c>
      <c r="Z55" s="9">
        <v>0</v>
      </c>
      <c r="AA55" s="1">
        <v>0</v>
      </c>
      <c r="AB55" s="9">
        <v>0</v>
      </c>
      <c r="AC55" s="1">
        <v>0</v>
      </c>
    </row>
    <row r="56" spans="1:29">
      <c r="A56" s="1">
        <v>8150</v>
      </c>
      <c r="B56" s="1" t="s">
        <v>53</v>
      </c>
      <c r="C56" s="3">
        <f t="shared" si="4"/>
        <v>0</v>
      </c>
      <c r="D56" s="2">
        <f t="shared" si="4"/>
        <v>0</v>
      </c>
      <c r="E56" s="2">
        <f t="shared" si="5"/>
        <v>0</v>
      </c>
      <c r="F56" s="9">
        <v>0</v>
      </c>
      <c r="G56" s="1">
        <v>0</v>
      </c>
      <c r="H56" s="9">
        <v>0</v>
      </c>
      <c r="I56" s="1">
        <v>0</v>
      </c>
      <c r="J56" s="9">
        <v>0</v>
      </c>
      <c r="K56" s="1">
        <v>0</v>
      </c>
      <c r="L56" s="9">
        <v>0</v>
      </c>
      <c r="M56" s="1">
        <v>0</v>
      </c>
      <c r="N56" s="9">
        <v>0</v>
      </c>
      <c r="O56" s="1">
        <v>0</v>
      </c>
      <c r="P56" s="9">
        <v>0</v>
      </c>
      <c r="Q56" s="1">
        <v>0</v>
      </c>
      <c r="R56" s="9">
        <v>0</v>
      </c>
      <c r="S56" s="1">
        <v>0</v>
      </c>
      <c r="T56" s="9">
        <v>0</v>
      </c>
      <c r="U56" s="1">
        <v>0</v>
      </c>
      <c r="V56" s="9">
        <v>0</v>
      </c>
      <c r="W56" s="1">
        <v>0</v>
      </c>
      <c r="X56" s="9">
        <v>0</v>
      </c>
      <c r="Y56" s="1">
        <v>0</v>
      </c>
      <c r="Z56" s="9">
        <v>0</v>
      </c>
      <c r="AA56" s="1">
        <v>0</v>
      </c>
      <c r="AB56" s="9">
        <v>0</v>
      </c>
      <c r="AC56" s="1">
        <v>0</v>
      </c>
    </row>
    <row r="57" spans="1:29">
      <c r="A57" s="1">
        <v>8960</v>
      </c>
      <c r="B57" s="1" t="s">
        <v>54</v>
      </c>
      <c r="C57" s="3">
        <f t="shared" si="4"/>
        <v>0</v>
      </c>
      <c r="D57" s="2">
        <f t="shared" si="4"/>
        <v>0</v>
      </c>
      <c r="E57" s="2">
        <f t="shared" si="5"/>
        <v>0</v>
      </c>
      <c r="F57" s="9">
        <v>0</v>
      </c>
      <c r="G57" s="1">
        <v>0</v>
      </c>
      <c r="H57" s="9">
        <v>0</v>
      </c>
      <c r="I57" s="1">
        <v>0</v>
      </c>
      <c r="J57" s="9">
        <v>0</v>
      </c>
      <c r="K57" s="1">
        <v>0</v>
      </c>
      <c r="L57" s="9">
        <v>0</v>
      </c>
      <c r="M57" s="1">
        <v>0</v>
      </c>
      <c r="N57" s="9">
        <v>0</v>
      </c>
      <c r="O57" s="1">
        <v>0</v>
      </c>
      <c r="P57" s="9">
        <v>0</v>
      </c>
      <c r="Q57" s="1">
        <v>0</v>
      </c>
      <c r="R57" s="9">
        <v>0</v>
      </c>
      <c r="S57" s="1">
        <v>0</v>
      </c>
      <c r="T57" s="9">
        <v>0</v>
      </c>
      <c r="U57" s="1">
        <v>0</v>
      </c>
      <c r="V57" s="9">
        <v>0</v>
      </c>
      <c r="W57" s="1">
        <v>0</v>
      </c>
      <c r="X57" s="9">
        <v>0</v>
      </c>
      <c r="Y57" s="1">
        <v>0</v>
      </c>
      <c r="Z57" s="9">
        <v>0</v>
      </c>
      <c r="AA57" s="1">
        <v>0</v>
      </c>
      <c r="AB57" s="9">
        <v>0</v>
      </c>
      <c r="AC57" s="1">
        <v>0</v>
      </c>
    </row>
    <row r="58" spans="1:29">
      <c r="A58" s="1">
        <v>8990</v>
      </c>
      <c r="B58" s="1" t="s">
        <v>55</v>
      </c>
      <c r="C58" s="3">
        <f t="shared" si="4"/>
        <v>0</v>
      </c>
      <c r="D58" s="2">
        <f t="shared" si="4"/>
        <v>0</v>
      </c>
      <c r="E58" s="2">
        <f t="shared" si="5"/>
        <v>0</v>
      </c>
      <c r="F58" s="9">
        <v>0</v>
      </c>
      <c r="G58" s="1">
        <v>0</v>
      </c>
      <c r="H58" s="9">
        <v>0</v>
      </c>
      <c r="I58" s="1">
        <v>0</v>
      </c>
      <c r="J58" s="9">
        <v>0</v>
      </c>
      <c r="K58" s="1">
        <v>0</v>
      </c>
      <c r="L58" s="9">
        <v>0</v>
      </c>
      <c r="M58" s="1">
        <v>0</v>
      </c>
      <c r="N58" s="9">
        <v>0</v>
      </c>
      <c r="O58" s="1">
        <v>0</v>
      </c>
      <c r="P58" s="9">
        <v>0</v>
      </c>
      <c r="Q58" s="1">
        <v>0</v>
      </c>
      <c r="R58" s="9">
        <v>0</v>
      </c>
      <c r="S58" s="1">
        <v>0</v>
      </c>
      <c r="T58" s="9">
        <v>0</v>
      </c>
      <c r="U58" s="1">
        <v>0</v>
      </c>
      <c r="V58" s="9">
        <v>0</v>
      </c>
      <c r="W58" s="1">
        <v>0</v>
      </c>
      <c r="X58" s="9">
        <v>0</v>
      </c>
      <c r="Y58" s="1">
        <v>0</v>
      </c>
      <c r="Z58" s="9">
        <v>0</v>
      </c>
      <c r="AA58" s="1">
        <v>0</v>
      </c>
      <c r="AB58" s="9">
        <v>0</v>
      </c>
      <c r="AC58" s="1">
        <v>0</v>
      </c>
    </row>
    <row r="59" spans="1:29" s="6" customFormat="1">
      <c r="A59" s="4" t="s">
        <v>56</v>
      </c>
      <c r="B59" s="4"/>
      <c r="C59" s="5">
        <f>SUM(C18:C58)</f>
        <v>427600</v>
      </c>
      <c r="D59" s="5">
        <f>SUM(D18:D58)</f>
        <v>0</v>
      </c>
      <c r="E59" s="5">
        <f t="shared" si="5"/>
        <v>427600</v>
      </c>
      <c r="F59" s="8">
        <f>SUM(F18:F58)</f>
        <v>67500</v>
      </c>
      <c r="G59" s="4">
        <f t="shared" ref="G59:AC59" si="6">SUM(G18:G58)</f>
        <v>0</v>
      </c>
      <c r="H59" s="8">
        <f t="shared" si="6"/>
        <v>82500</v>
      </c>
      <c r="I59" s="4">
        <f t="shared" si="6"/>
        <v>0</v>
      </c>
      <c r="J59" s="8">
        <f t="shared" si="6"/>
        <v>67500</v>
      </c>
      <c r="K59" s="4">
        <f t="shared" si="6"/>
        <v>0</v>
      </c>
      <c r="L59" s="8">
        <f t="shared" si="6"/>
        <v>45000</v>
      </c>
      <c r="M59" s="4">
        <f t="shared" si="6"/>
        <v>0</v>
      </c>
      <c r="N59" s="8">
        <f t="shared" si="6"/>
        <v>5000</v>
      </c>
      <c r="O59" s="4">
        <f t="shared" si="6"/>
        <v>0</v>
      </c>
      <c r="P59" s="8">
        <f t="shared" si="6"/>
        <v>5000</v>
      </c>
      <c r="Q59" s="4">
        <f t="shared" si="6"/>
        <v>0</v>
      </c>
      <c r="R59" s="8">
        <f t="shared" si="6"/>
        <v>5000</v>
      </c>
      <c r="S59" s="4">
        <f t="shared" si="6"/>
        <v>0</v>
      </c>
      <c r="T59" s="8">
        <f t="shared" si="6"/>
        <v>5000</v>
      </c>
      <c r="U59" s="4">
        <f t="shared" si="6"/>
        <v>0</v>
      </c>
      <c r="V59" s="8">
        <f t="shared" si="6"/>
        <v>5000</v>
      </c>
      <c r="W59" s="4">
        <f t="shared" si="6"/>
        <v>0</v>
      </c>
      <c r="X59" s="8">
        <f t="shared" si="6"/>
        <v>67500</v>
      </c>
      <c r="Y59" s="4">
        <f t="shared" si="6"/>
        <v>0</v>
      </c>
      <c r="Z59" s="8">
        <f t="shared" si="6"/>
        <v>5000</v>
      </c>
      <c r="AA59" s="4">
        <f t="shared" si="6"/>
        <v>0</v>
      </c>
      <c r="AB59" s="8">
        <f t="shared" si="6"/>
        <v>67600</v>
      </c>
      <c r="AC59" s="4">
        <f t="shared" si="6"/>
        <v>0</v>
      </c>
    </row>
    <row r="60" spans="1:29" s="31" customFormat="1">
      <c r="A60" s="24"/>
      <c r="B60" s="24"/>
      <c r="C60" s="24"/>
      <c r="D60" s="24"/>
      <c r="E60" s="24"/>
      <c r="F60" s="24">
        <f>SUM(F37:F39)</f>
        <v>0</v>
      </c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</row>
    <row r="61" spans="1:29" s="6" customFormat="1">
      <c r="A61" s="4" t="s">
        <v>57</v>
      </c>
      <c r="B61" s="4"/>
      <c r="C61" s="5">
        <f t="shared" ref="C61" si="7">C15-C59</f>
        <v>-7600</v>
      </c>
      <c r="D61" s="5">
        <f>D15-D59</f>
        <v>0</v>
      </c>
      <c r="E61" s="7">
        <f>E15-E59</f>
        <v>-7600</v>
      </c>
      <c r="F61" s="8">
        <f>F15-F59</f>
        <v>-17500</v>
      </c>
      <c r="G61" s="4">
        <f>G15-G59</f>
        <v>0</v>
      </c>
      <c r="H61" s="8">
        <f t="shared" ref="H61:AC61" si="8">H15-H59</f>
        <v>-57500</v>
      </c>
      <c r="I61" s="4">
        <f t="shared" si="8"/>
        <v>0</v>
      </c>
      <c r="J61" s="8">
        <f t="shared" si="8"/>
        <v>-42500</v>
      </c>
      <c r="K61" s="4">
        <f t="shared" si="8"/>
        <v>0</v>
      </c>
      <c r="L61" s="8">
        <f t="shared" si="8"/>
        <v>-45000</v>
      </c>
      <c r="M61" s="4">
        <f t="shared" si="8"/>
        <v>0</v>
      </c>
      <c r="N61" s="8">
        <f t="shared" si="8"/>
        <v>-5000</v>
      </c>
      <c r="O61" s="4">
        <f t="shared" si="8"/>
        <v>0</v>
      </c>
      <c r="P61" s="8">
        <f t="shared" si="8"/>
        <v>95000</v>
      </c>
      <c r="Q61" s="4">
        <f t="shared" si="8"/>
        <v>0</v>
      </c>
      <c r="R61" s="8">
        <f t="shared" si="8"/>
        <v>45000</v>
      </c>
      <c r="S61" s="4">
        <f t="shared" si="8"/>
        <v>0</v>
      </c>
      <c r="T61" s="8">
        <f t="shared" si="8"/>
        <v>-5000</v>
      </c>
      <c r="U61" s="4">
        <f t="shared" si="8"/>
        <v>0</v>
      </c>
      <c r="V61" s="8">
        <f t="shared" si="8"/>
        <v>-5000</v>
      </c>
      <c r="W61" s="4">
        <f t="shared" si="8"/>
        <v>0</v>
      </c>
      <c r="X61" s="8">
        <f t="shared" si="8"/>
        <v>-17500</v>
      </c>
      <c r="Y61" s="4">
        <f t="shared" si="8"/>
        <v>0</v>
      </c>
      <c r="Z61" s="8">
        <f t="shared" si="8"/>
        <v>30000</v>
      </c>
      <c r="AA61" s="4">
        <f t="shared" si="8"/>
        <v>0</v>
      </c>
      <c r="AB61" s="8">
        <f t="shared" si="8"/>
        <v>17400</v>
      </c>
      <c r="AC61" s="4">
        <f t="shared" si="8"/>
        <v>0</v>
      </c>
    </row>
    <row r="62" spans="1:29">
      <c r="F62">
        <f>SUM(F37:F40)</f>
        <v>0</v>
      </c>
    </row>
    <row r="63" spans="1:29">
      <c r="F63">
        <f>SUM(F37:F39)</f>
        <v>0</v>
      </c>
    </row>
  </sheetData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1"/>
  <sheetViews>
    <sheetView topLeftCell="A32" workbookViewId="0">
      <pane xSplit="5" topLeftCell="F1" activePane="topRight" state="frozen"/>
      <selection activeCell="E38" sqref="E38"/>
      <selection pane="topRight" activeCell="T22" sqref="T22"/>
    </sheetView>
  </sheetViews>
  <sheetFormatPr baseColWidth="10" defaultRowHeight="15" x14ac:dyDescent="0"/>
  <cols>
    <col min="2" max="2" width="46" bestFit="1" customWidth="1"/>
    <col min="3" max="3" width="12.5" bestFit="1" customWidth="1"/>
    <col min="4" max="4" width="13.5" bestFit="1" customWidth="1"/>
    <col min="6" max="6" width="13.6640625" bestFit="1" customWidth="1"/>
    <col min="7" max="7" width="14.6640625" bestFit="1" customWidth="1"/>
    <col min="8" max="8" width="14.5" bestFit="1" customWidth="1"/>
    <col min="9" max="9" width="15.5" bestFit="1" customWidth="1"/>
    <col min="10" max="10" width="12.5" bestFit="1" customWidth="1"/>
    <col min="11" max="11" width="13.5" bestFit="1" customWidth="1"/>
    <col min="12" max="12" width="12.1640625" bestFit="1" customWidth="1"/>
    <col min="13" max="13" width="13.1640625" bestFit="1" customWidth="1"/>
    <col min="19" max="19" width="11.83203125" bestFit="1" customWidth="1"/>
    <col min="20" max="20" width="14" bestFit="1" customWidth="1"/>
    <col min="21" max="21" width="15" bestFit="1" customWidth="1"/>
    <col min="22" max="22" width="17.33203125" bestFit="1" customWidth="1"/>
    <col min="23" max="23" width="18.33203125" bestFit="1" customWidth="1"/>
    <col min="24" max="24" width="14.83203125" bestFit="1" customWidth="1"/>
    <col min="25" max="25" width="15.83203125" bestFit="1" customWidth="1"/>
    <col min="26" max="26" width="16.83203125" bestFit="1" customWidth="1"/>
    <col min="27" max="27" width="17.83203125" bestFit="1" customWidth="1"/>
    <col min="28" max="28" width="16.6640625" bestFit="1" customWidth="1"/>
    <col min="29" max="29" width="17.6640625" bestFit="1" customWidth="1"/>
  </cols>
  <sheetData>
    <row r="1" spans="1:29" s="6" customFormat="1">
      <c r="A1" s="6" t="s">
        <v>0</v>
      </c>
    </row>
    <row r="2" spans="1:29" s="6" customFormat="1">
      <c r="A2" s="4" t="s">
        <v>1</v>
      </c>
      <c r="B2" s="4" t="s">
        <v>2</v>
      </c>
      <c r="C2" s="5" t="s">
        <v>58</v>
      </c>
      <c r="D2" s="5" t="s">
        <v>59</v>
      </c>
      <c r="E2" s="5" t="s">
        <v>60</v>
      </c>
      <c r="F2" s="8" t="s">
        <v>61</v>
      </c>
      <c r="G2" s="4" t="s">
        <v>62</v>
      </c>
      <c r="H2" s="8" t="s">
        <v>63</v>
      </c>
      <c r="I2" s="4" t="s">
        <v>64</v>
      </c>
      <c r="J2" s="8" t="s">
        <v>65</v>
      </c>
      <c r="K2" s="4" t="s">
        <v>66</v>
      </c>
      <c r="L2" s="8" t="s">
        <v>67</v>
      </c>
      <c r="M2" s="4" t="s">
        <v>68</v>
      </c>
      <c r="N2" s="8" t="s">
        <v>69</v>
      </c>
      <c r="O2" s="4" t="s">
        <v>70</v>
      </c>
      <c r="P2" s="8" t="s">
        <v>71</v>
      </c>
      <c r="Q2" s="4" t="s">
        <v>72</v>
      </c>
      <c r="R2" s="8" t="s">
        <v>73</v>
      </c>
      <c r="S2" s="4" t="s">
        <v>74</v>
      </c>
      <c r="T2" s="8" t="s">
        <v>75</v>
      </c>
      <c r="U2" s="4" t="s">
        <v>76</v>
      </c>
      <c r="V2" s="8" t="s">
        <v>77</v>
      </c>
      <c r="W2" s="4" t="s">
        <v>78</v>
      </c>
      <c r="X2" s="8" t="s">
        <v>79</v>
      </c>
      <c r="Y2" s="4" t="s">
        <v>80</v>
      </c>
      <c r="Z2" s="8" t="s">
        <v>81</v>
      </c>
      <c r="AA2" s="4" t="s">
        <v>82</v>
      </c>
      <c r="AB2" s="8" t="s">
        <v>83</v>
      </c>
      <c r="AC2" s="4" t="s">
        <v>84</v>
      </c>
    </row>
    <row r="3" spans="1:29">
      <c r="A3" s="1">
        <v>3000</v>
      </c>
      <c r="B3" s="1" t="s">
        <v>3</v>
      </c>
      <c r="C3" s="3">
        <f>F3+H3+J3+L3+N3+P3+R3+T3+V3+X3+Z3+AB3</f>
        <v>0</v>
      </c>
      <c r="D3" s="2">
        <f>G3+I3+K3+M3+O3+Q3+S3+U3+W3+Y3+AA3+AC3</f>
        <v>0</v>
      </c>
      <c r="E3" s="3">
        <f>C3-D3</f>
        <v>0</v>
      </c>
      <c r="F3" s="9">
        <v>0</v>
      </c>
      <c r="G3" s="1">
        <v>0</v>
      </c>
      <c r="H3" s="9">
        <v>0</v>
      </c>
      <c r="I3" s="1">
        <v>0</v>
      </c>
      <c r="J3" s="9">
        <v>0</v>
      </c>
      <c r="K3" s="1">
        <v>0</v>
      </c>
      <c r="L3" s="9">
        <v>0</v>
      </c>
      <c r="M3" s="1">
        <v>0</v>
      </c>
      <c r="N3" s="9">
        <v>0</v>
      </c>
      <c r="O3" s="1">
        <v>0</v>
      </c>
      <c r="P3" s="9">
        <v>0</v>
      </c>
      <c r="Q3" s="1">
        <v>0</v>
      </c>
      <c r="R3" s="9">
        <v>0</v>
      </c>
      <c r="S3" s="1">
        <v>0</v>
      </c>
      <c r="T3" s="9">
        <v>0</v>
      </c>
      <c r="U3" s="1">
        <v>0</v>
      </c>
      <c r="V3" s="9">
        <v>0</v>
      </c>
      <c r="W3" s="1">
        <v>0</v>
      </c>
      <c r="X3" s="9">
        <v>0</v>
      </c>
      <c r="Y3" s="1">
        <v>0</v>
      </c>
      <c r="Z3" s="9">
        <v>0</v>
      </c>
      <c r="AA3" s="1">
        <v>0</v>
      </c>
      <c r="AB3" s="9">
        <v>0</v>
      </c>
      <c r="AC3" s="1">
        <v>0</v>
      </c>
    </row>
    <row r="4" spans="1:29">
      <c r="A4" s="1">
        <v>3001</v>
      </c>
      <c r="B4" s="1" t="s">
        <v>4</v>
      </c>
      <c r="C4" s="3">
        <f t="shared" ref="C4:D14" si="0">F4+H4+J4+L4+N4+P4+R4+T4+V4+X4+Z4+AB4</f>
        <v>0</v>
      </c>
      <c r="D4" s="2">
        <f t="shared" si="0"/>
        <v>0</v>
      </c>
      <c r="E4" s="3">
        <f t="shared" ref="E4:E15" si="1">C4-D4</f>
        <v>0</v>
      </c>
      <c r="F4" s="9">
        <v>0</v>
      </c>
      <c r="G4" s="1">
        <v>0</v>
      </c>
      <c r="H4" s="9">
        <v>0</v>
      </c>
      <c r="I4" s="1">
        <v>0</v>
      </c>
      <c r="J4" s="9">
        <v>0</v>
      </c>
      <c r="K4" s="1">
        <v>0</v>
      </c>
      <c r="L4" s="9">
        <v>0</v>
      </c>
      <c r="M4" s="1">
        <v>0</v>
      </c>
      <c r="N4" s="9">
        <v>0</v>
      </c>
      <c r="O4" s="1">
        <v>0</v>
      </c>
      <c r="P4" s="9">
        <v>0</v>
      </c>
      <c r="Q4" s="1">
        <v>0</v>
      </c>
      <c r="R4" s="9">
        <v>0</v>
      </c>
      <c r="S4" s="1">
        <v>0</v>
      </c>
      <c r="T4" s="9">
        <v>0</v>
      </c>
      <c r="U4" s="1">
        <v>0</v>
      </c>
      <c r="V4" s="9">
        <v>0</v>
      </c>
      <c r="W4" s="1">
        <v>0</v>
      </c>
      <c r="X4" s="9">
        <v>0</v>
      </c>
      <c r="Y4" s="1">
        <v>0</v>
      </c>
      <c r="Z4" s="9">
        <v>0</v>
      </c>
      <c r="AA4" s="1">
        <v>0</v>
      </c>
      <c r="AB4" s="9">
        <v>0</v>
      </c>
      <c r="AC4" s="1">
        <v>0</v>
      </c>
    </row>
    <row r="5" spans="1:29">
      <c r="A5" s="1">
        <v>3100</v>
      </c>
      <c r="B5" s="1" t="s">
        <v>5</v>
      </c>
      <c r="C5" s="3">
        <f t="shared" si="0"/>
        <v>0</v>
      </c>
      <c r="D5" s="2">
        <f t="shared" si="0"/>
        <v>0</v>
      </c>
      <c r="E5" s="3">
        <f t="shared" si="1"/>
        <v>0</v>
      </c>
      <c r="F5" s="9">
        <v>0</v>
      </c>
      <c r="G5" s="1">
        <v>0</v>
      </c>
      <c r="H5" s="9">
        <v>0</v>
      </c>
      <c r="I5" s="1">
        <v>0</v>
      </c>
      <c r="J5" s="9">
        <v>0</v>
      </c>
      <c r="K5" s="1">
        <v>0</v>
      </c>
      <c r="L5" s="9">
        <v>0</v>
      </c>
      <c r="M5" s="1">
        <v>0</v>
      </c>
      <c r="N5" s="9">
        <v>0</v>
      </c>
      <c r="O5" s="1">
        <v>0</v>
      </c>
      <c r="P5" s="9">
        <v>0</v>
      </c>
      <c r="Q5" s="1">
        <v>0</v>
      </c>
      <c r="R5" s="9">
        <v>0</v>
      </c>
      <c r="S5" s="1">
        <v>0</v>
      </c>
      <c r="T5" s="9">
        <v>0</v>
      </c>
      <c r="U5" s="1">
        <v>0</v>
      </c>
      <c r="V5" s="9">
        <v>0</v>
      </c>
      <c r="W5" s="1">
        <v>0</v>
      </c>
      <c r="X5" s="9">
        <v>0</v>
      </c>
      <c r="Y5" s="1">
        <v>0</v>
      </c>
      <c r="Z5" s="9">
        <v>0</v>
      </c>
      <c r="AA5" s="1">
        <v>0</v>
      </c>
      <c r="AB5" s="9">
        <v>0</v>
      </c>
      <c r="AC5" s="1">
        <v>0</v>
      </c>
    </row>
    <row r="6" spans="1:29">
      <c r="A6" s="1">
        <v>3110</v>
      </c>
      <c r="B6" s="1" t="s">
        <v>6</v>
      </c>
      <c r="C6" s="3">
        <f t="shared" si="0"/>
        <v>0</v>
      </c>
      <c r="D6" s="2">
        <f t="shared" si="0"/>
        <v>0</v>
      </c>
      <c r="E6" s="3">
        <f t="shared" si="1"/>
        <v>0</v>
      </c>
      <c r="F6" s="9">
        <v>0</v>
      </c>
      <c r="G6" s="1">
        <v>0</v>
      </c>
      <c r="H6" s="9">
        <v>0</v>
      </c>
      <c r="I6" s="1">
        <v>0</v>
      </c>
      <c r="J6" s="9">
        <v>0</v>
      </c>
      <c r="K6" s="1">
        <v>0</v>
      </c>
      <c r="L6" s="9">
        <v>0</v>
      </c>
      <c r="M6" s="1">
        <v>0</v>
      </c>
      <c r="N6" s="9">
        <v>0</v>
      </c>
      <c r="O6" s="1">
        <v>0</v>
      </c>
      <c r="P6" s="9">
        <v>0</v>
      </c>
      <c r="Q6" s="1">
        <v>0</v>
      </c>
      <c r="R6" s="9">
        <v>0</v>
      </c>
      <c r="S6" s="1">
        <v>0</v>
      </c>
      <c r="T6" s="9">
        <v>0</v>
      </c>
      <c r="U6" s="1">
        <v>0</v>
      </c>
      <c r="V6" s="9">
        <v>0</v>
      </c>
      <c r="W6" s="1">
        <v>0</v>
      </c>
      <c r="X6" s="9">
        <v>0</v>
      </c>
      <c r="Y6" s="1">
        <v>0</v>
      </c>
      <c r="Z6" s="9">
        <v>0</v>
      </c>
      <c r="AA6" s="1">
        <v>0</v>
      </c>
      <c r="AB6" s="9">
        <v>0</v>
      </c>
      <c r="AC6" s="1">
        <v>0</v>
      </c>
    </row>
    <row r="7" spans="1:29">
      <c r="A7" s="1">
        <v>3120</v>
      </c>
      <c r="B7" s="1" t="s">
        <v>7</v>
      </c>
      <c r="C7" s="3">
        <f t="shared" si="0"/>
        <v>0</v>
      </c>
      <c r="D7" s="2">
        <f t="shared" si="0"/>
        <v>0</v>
      </c>
      <c r="E7" s="3">
        <f t="shared" si="1"/>
        <v>0</v>
      </c>
      <c r="F7" s="9">
        <v>0</v>
      </c>
      <c r="G7" s="1">
        <v>0</v>
      </c>
      <c r="H7" s="9">
        <v>0</v>
      </c>
      <c r="I7" s="1">
        <v>0</v>
      </c>
      <c r="J7" s="9">
        <v>0</v>
      </c>
      <c r="K7" s="1">
        <v>0</v>
      </c>
      <c r="L7" s="9">
        <v>0</v>
      </c>
      <c r="M7" s="1">
        <v>0</v>
      </c>
      <c r="N7" s="9">
        <v>0</v>
      </c>
      <c r="O7" s="1">
        <v>0</v>
      </c>
      <c r="P7" s="9">
        <v>0</v>
      </c>
      <c r="Q7" s="1">
        <v>0</v>
      </c>
      <c r="R7" s="9">
        <v>0</v>
      </c>
      <c r="S7" s="1">
        <v>0</v>
      </c>
      <c r="T7" s="9">
        <v>0</v>
      </c>
      <c r="U7" s="1">
        <v>0</v>
      </c>
      <c r="V7" s="9">
        <v>0</v>
      </c>
      <c r="W7" s="1">
        <v>0</v>
      </c>
      <c r="X7" s="9">
        <v>0</v>
      </c>
      <c r="Y7" s="1">
        <v>0</v>
      </c>
      <c r="Z7" s="9">
        <v>0</v>
      </c>
      <c r="AA7" s="1">
        <v>0</v>
      </c>
      <c r="AB7" s="9">
        <v>0</v>
      </c>
      <c r="AC7" s="1">
        <v>0</v>
      </c>
    </row>
    <row r="8" spans="1:29">
      <c r="A8" s="1">
        <v>3400</v>
      </c>
      <c r="B8" s="1" t="s">
        <v>8</v>
      </c>
      <c r="C8" s="3">
        <f t="shared" si="0"/>
        <v>52750</v>
      </c>
      <c r="D8" s="2">
        <f t="shared" si="0"/>
        <v>0</v>
      </c>
      <c r="E8" s="3">
        <f t="shared" si="1"/>
        <v>52750</v>
      </c>
      <c r="F8" s="9">
        <v>0</v>
      </c>
      <c r="G8" s="1">
        <v>0</v>
      </c>
      <c r="H8" s="9">
        <v>0</v>
      </c>
      <c r="I8" s="1">
        <v>0</v>
      </c>
      <c r="J8" s="9">
        <v>0</v>
      </c>
      <c r="K8" s="1">
        <v>0</v>
      </c>
      <c r="L8" s="9">
        <v>0</v>
      </c>
      <c r="M8" s="1">
        <v>0</v>
      </c>
      <c r="N8" s="9">
        <v>0</v>
      </c>
      <c r="O8" s="1">
        <v>0</v>
      </c>
      <c r="P8" s="9">
        <v>0</v>
      </c>
      <c r="Q8" s="1">
        <v>0</v>
      </c>
      <c r="R8" s="9">
        <v>0</v>
      </c>
      <c r="S8" s="1">
        <v>0</v>
      </c>
      <c r="T8" s="9">
        <v>0</v>
      </c>
      <c r="U8" s="1">
        <v>0</v>
      </c>
      <c r="V8" s="9">
        <v>0</v>
      </c>
      <c r="W8" s="1">
        <v>0</v>
      </c>
      <c r="X8" s="9">
        <v>0</v>
      </c>
      <c r="Y8" s="1">
        <v>0</v>
      </c>
      <c r="Z8" s="9">
        <f>0+'3400'!C27</f>
        <v>52750</v>
      </c>
      <c r="AA8" s="1">
        <v>0</v>
      </c>
      <c r="AB8" s="9">
        <v>0</v>
      </c>
      <c r="AC8" s="1">
        <v>0</v>
      </c>
    </row>
    <row r="9" spans="1:29">
      <c r="A9" s="1">
        <v>3700</v>
      </c>
      <c r="B9" s="1" t="s">
        <v>9</v>
      </c>
      <c r="C9" s="3">
        <f t="shared" si="0"/>
        <v>160000</v>
      </c>
      <c r="D9" s="2">
        <f t="shared" si="0"/>
        <v>0</v>
      </c>
      <c r="E9" s="3">
        <f t="shared" si="1"/>
        <v>160000</v>
      </c>
      <c r="F9" s="9">
        <f>0+'3700'!C29</f>
        <v>0</v>
      </c>
      <c r="G9" s="1">
        <v>0</v>
      </c>
      <c r="H9" s="9">
        <f>0+'3700'!C17</f>
        <v>0</v>
      </c>
      <c r="I9" s="1">
        <v>0</v>
      </c>
      <c r="J9" s="9">
        <f>0+'3700'!C18</f>
        <v>0</v>
      </c>
      <c r="K9" s="1">
        <v>0</v>
      </c>
      <c r="L9" s="9">
        <f>0+'3700'!C19</f>
        <v>40000</v>
      </c>
      <c r="M9" s="1">
        <v>0</v>
      </c>
      <c r="N9" s="9">
        <f>0+'3700'!C20</f>
        <v>40000</v>
      </c>
      <c r="O9" s="1">
        <v>0</v>
      </c>
      <c r="P9" s="9">
        <f>0+'3700'!C21</f>
        <v>0</v>
      </c>
      <c r="Q9" s="1">
        <v>0</v>
      </c>
      <c r="R9" s="9">
        <f>0+'3700'!C22</f>
        <v>0</v>
      </c>
      <c r="S9" s="1">
        <v>0</v>
      </c>
      <c r="T9" s="9">
        <f>0+'3700'!C23</f>
        <v>0</v>
      </c>
      <c r="U9" s="1">
        <v>0</v>
      </c>
      <c r="V9" s="9">
        <f>0+'3700'!C24</f>
        <v>40000</v>
      </c>
      <c r="W9" s="1">
        <v>0</v>
      </c>
      <c r="X9" s="9">
        <f>0+'3700'!C25</f>
        <v>40000</v>
      </c>
      <c r="Y9" s="1">
        <v>0</v>
      </c>
      <c r="Z9" s="9">
        <f>0+'3700'!C26</f>
        <v>0</v>
      </c>
      <c r="AA9" s="1">
        <v>0</v>
      </c>
      <c r="AB9" s="9">
        <f>0+'3700'!C27</f>
        <v>0</v>
      </c>
      <c r="AC9" s="1">
        <v>0</v>
      </c>
    </row>
    <row r="10" spans="1:29">
      <c r="A10" s="1">
        <v>3940</v>
      </c>
      <c r="B10" s="1" t="s">
        <v>10</v>
      </c>
      <c r="C10" s="3">
        <f t="shared" si="0"/>
        <v>0</v>
      </c>
      <c r="D10" s="2">
        <f t="shared" si="0"/>
        <v>0</v>
      </c>
      <c r="E10" s="3">
        <f t="shared" si="1"/>
        <v>0</v>
      </c>
      <c r="F10" s="9">
        <v>0</v>
      </c>
      <c r="G10" s="1">
        <v>0</v>
      </c>
      <c r="H10" s="9">
        <v>0</v>
      </c>
      <c r="I10" s="1">
        <v>0</v>
      </c>
      <c r="J10" s="9">
        <v>0</v>
      </c>
      <c r="K10" s="1">
        <v>0</v>
      </c>
      <c r="L10" s="9">
        <v>0</v>
      </c>
      <c r="M10" s="1">
        <v>0</v>
      </c>
      <c r="N10" s="9">
        <v>0</v>
      </c>
      <c r="O10" s="1">
        <v>0</v>
      </c>
      <c r="P10" s="9">
        <v>0</v>
      </c>
      <c r="Q10" s="1">
        <v>0</v>
      </c>
      <c r="R10" s="9">
        <v>0</v>
      </c>
      <c r="S10" s="1">
        <v>0</v>
      </c>
      <c r="T10" s="9">
        <v>0</v>
      </c>
      <c r="U10" s="1">
        <v>0</v>
      </c>
      <c r="V10" s="9">
        <v>0</v>
      </c>
      <c r="W10" s="1">
        <v>0</v>
      </c>
      <c r="X10" s="9">
        <v>0</v>
      </c>
      <c r="Y10" s="1">
        <v>0</v>
      </c>
      <c r="Z10" s="9">
        <v>0</v>
      </c>
      <c r="AA10" s="1">
        <v>0</v>
      </c>
      <c r="AB10" s="9">
        <v>0</v>
      </c>
      <c r="AC10" s="1">
        <v>0</v>
      </c>
    </row>
    <row r="11" spans="1:29">
      <c r="A11" s="1">
        <v>3960</v>
      </c>
      <c r="B11" s="1" t="s">
        <v>11</v>
      </c>
      <c r="C11" s="3">
        <f t="shared" si="0"/>
        <v>0</v>
      </c>
      <c r="D11" s="2">
        <f t="shared" si="0"/>
        <v>0</v>
      </c>
      <c r="E11" s="3">
        <f t="shared" si="1"/>
        <v>0</v>
      </c>
      <c r="F11" s="9">
        <v>0</v>
      </c>
      <c r="G11" s="1">
        <v>0</v>
      </c>
      <c r="H11" s="9">
        <v>0</v>
      </c>
      <c r="I11" s="1">
        <v>0</v>
      </c>
      <c r="J11" s="9">
        <v>0</v>
      </c>
      <c r="K11" s="1">
        <v>0</v>
      </c>
      <c r="L11" s="9">
        <v>0</v>
      </c>
      <c r="M11" s="1">
        <v>0</v>
      </c>
      <c r="N11" s="9">
        <v>0</v>
      </c>
      <c r="O11" s="1">
        <v>0</v>
      </c>
      <c r="P11" s="9">
        <v>0</v>
      </c>
      <c r="Q11" s="1">
        <v>0</v>
      </c>
      <c r="R11" s="9">
        <v>0</v>
      </c>
      <c r="S11" s="1">
        <v>0</v>
      </c>
      <c r="T11" s="9">
        <v>0</v>
      </c>
      <c r="U11" s="1">
        <v>0</v>
      </c>
      <c r="V11" s="9">
        <v>0</v>
      </c>
      <c r="W11" s="1">
        <v>0</v>
      </c>
      <c r="X11" s="9">
        <v>0</v>
      </c>
      <c r="Y11" s="1">
        <v>0</v>
      </c>
      <c r="Z11" s="9">
        <v>0</v>
      </c>
      <c r="AA11" s="1">
        <v>0</v>
      </c>
      <c r="AB11" s="9">
        <v>0</v>
      </c>
      <c r="AC11" s="1">
        <v>0</v>
      </c>
    </row>
    <row r="12" spans="1:29">
      <c r="A12" s="1">
        <v>3970</v>
      </c>
      <c r="B12" s="1" t="s">
        <v>12</v>
      </c>
      <c r="C12" s="3">
        <f t="shared" si="0"/>
        <v>0</v>
      </c>
      <c r="D12" s="2">
        <f t="shared" si="0"/>
        <v>0</v>
      </c>
      <c r="E12" s="3">
        <f t="shared" si="1"/>
        <v>0</v>
      </c>
      <c r="F12" s="9">
        <v>0</v>
      </c>
      <c r="G12" s="1">
        <v>0</v>
      </c>
      <c r="H12" s="9">
        <v>0</v>
      </c>
      <c r="I12" s="1">
        <v>0</v>
      </c>
      <c r="J12" s="9">
        <v>0</v>
      </c>
      <c r="K12" s="1">
        <v>0</v>
      </c>
      <c r="L12" s="9">
        <v>0</v>
      </c>
      <c r="M12" s="1">
        <v>0</v>
      </c>
      <c r="N12" s="9">
        <v>0</v>
      </c>
      <c r="O12" s="1">
        <v>0</v>
      </c>
      <c r="P12" s="9">
        <v>0</v>
      </c>
      <c r="Q12" s="1">
        <v>0</v>
      </c>
      <c r="R12" s="9">
        <v>0</v>
      </c>
      <c r="S12" s="1">
        <v>0</v>
      </c>
      <c r="T12" s="9">
        <v>0</v>
      </c>
      <c r="U12" s="1">
        <v>0</v>
      </c>
      <c r="V12" s="9">
        <v>0</v>
      </c>
      <c r="W12" s="1">
        <v>0</v>
      </c>
      <c r="X12" s="9">
        <v>0</v>
      </c>
      <c r="Y12" s="1">
        <v>0</v>
      </c>
      <c r="Z12" s="9">
        <v>0</v>
      </c>
      <c r="AA12" s="1">
        <v>0</v>
      </c>
      <c r="AB12" s="9">
        <v>0</v>
      </c>
      <c r="AC12" s="1">
        <v>0</v>
      </c>
    </row>
    <row r="13" spans="1:29">
      <c r="A13" s="1">
        <v>3971</v>
      </c>
      <c r="B13" s="1" t="s">
        <v>13</v>
      </c>
      <c r="C13" s="3">
        <f t="shared" si="0"/>
        <v>0</v>
      </c>
      <c r="D13" s="2">
        <f t="shared" si="0"/>
        <v>0</v>
      </c>
      <c r="E13" s="3">
        <f t="shared" si="1"/>
        <v>0</v>
      </c>
      <c r="F13" s="9">
        <v>0</v>
      </c>
      <c r="G13" s="1">
        <v>0</v>
      </c>
      <c r="H13" s="9">
        <v>0</v>
      </c>
      <c r="I13" s="1">
        <v>0</v>
      </c>
      <c r="J13" s="9">
        <v>0</v>
      </c>
      <c r="K13" s="1">
        <v>0</v>
      </c>
      <c r="L13" s="9">
        <v>0</v>
      </c>
      <c r="M13" s="1">
        <v>0</v>
      </c>
      <c r="N13" s="9">
        <v>0</v>
      </c>
      <c r="O13" s="1">
        <v>0</v>
      </c>
      <c r="P13" s="9">
        <v>0</v>
      </c>
      <c r="Q13" s="1">
        <v>0</v>
      </c>
      <c r="R13" s="9">
        <v>0</v>
      </c>
      <c r="S13" s="1">
        <v>0</v>
      </c>
      <c r="T13" s="9">
        <v>0</v>
      </c>
      <c r="U13" s="1">
        <v>0</v>
      </c>
      <c r="V13" s="9">
        <v>0</v>
      </c>
      <c r="W13" s="1">
        <v>0</v>
      </c>
      <c r="X13" s="9">
        <v>0</v>
      </c>
      <c r="Y13" s="1">
        <v>0</v>
      </c>
      <c r="Z13" s="9">
        <v>0</v>
      </c>
      <c r="AA13" s="1">
        <v>0</v>
      </c>
      <c r="AB13" s="9">
        <v>0</v>
      </c>
      <c r="AC13" s="1">
        <v>0</v>
      </c>
    </row>
    <row r="14" spans="1:29">
      <c r="A14" s="1">
        <v>3999</v>
      </c>
      <c r="B14" s="1" t="s">
        <v>14</v>
      </c>
      <c r="C14" s="3">
        <f t="shared" si="0"/>
        <v>0</v>
      </c>
      <c r="D14" s="2">
        <f t="shared" si="0"/>
        <v>0</v>
      </c>
      <c r="E14" s="3">
        <f t="shared" si="1"/>
        <v>0</v>
      </c>
      <c r="F14" s="9">
        <v>0</v>
      </c>
      <c r="G14" s="1">
        <v>0</v>
      </c>
      <c r="H14" s="9">
        <v>0</v>
      </c>
      <c r="I14" s="1">
        <v>0</v>
      </c>
      <c r="J14" s="9">
        <v>0</v>
      </c>
      <c r="K14" s="1">
        <v>0</v>
      </c>
      <c r="L14" s="9">
        <v>0</v>
      </c>
      <c r="M14" s="1">
        <v>0</v>
      </c>
      <c r="N14" s="9">
        <v>0</v>
      </c>
      <c r="O14" s="1">
        <v>0</v>
      </c>
      <c r="P14" s="9">
        <v>0</v>
      </c>
      <c r="Q14" s="1">
        <v>0</v>
      </c>
      <c r="R14" s="9">
        <v>0</v>
      </c>
      <c r="S14" s="1">
        <v>0</v>
      </c>
      <c r="T14" s="9">
        <v>0</v>
      </c>
      <c r="U14" s="1">
        <v>0</v>
      </c>
      <c r="V14" s="9">
        <v>0</v>
      </c>
      <c r="W14" s="1">
        <v>0</v>
      </c>
      <c r="X14" s="9">
        <v>0</v>
      </c>
      <c r="Y14" s="1">
        <v>0</v>
      </c>
      <c r="Z14" s="9">
        <v>0</v>
      </c>
      <c r="AA14" s="1">
        <v>0</v>
      </c>
      <c r="AB14" s="9">
        <v>0</v>
      </c>
      <c r="AC14" s="1">
        <v>0</v>
      </c>
    </row>
    <row r="15" spans="1:29" s="6" customFormat="1">
      <c r="A15" s="4" t="s">
        <v>15</v>
      </c>
      <c r="B15" s="4"/>
      <c r="C15" s="7">
        <f t="shared" ref="C15" si="2">SUM(C3:C14)</f>
        <v>212750</v>
      </c>
      <c r="D15" s="5">
        <f>SUM(D3:D14)</f>
        <v>0</v>
      </c>
      <c r="E15" s="7">
        <f t="shared" si="1"/>
        <v>212750</v>
      </c>
      <c r="F15" s="8">
        <f>SUM(F3:F14)</f>
        <v>0</v>
      </c>
      <c r="G15" s="4">
        <f>SUM(G3:G14)</f>
        <v>0</v>
      </c>
      <c r="H15" s="8">
        <f t="shared" ref="H15:AC15" si="3">SUM(H3:H14)</f>
        <v>0</v>
      </c>
      <c r="I15" s="4">
        <f t="shared" si="3"/>
        <v>0</v>
      </c>
      <c r="J15" s="8">
        <f t="shared" si="3"/>
        <v>0</v>
      </c>
      <c r="K15" s="4">
        <f t="shared" si="3"/>
        <v>0</v>
      </c>
      <c r="L15" s="8">
        <f t="shared" si="3"/>
        <v>40000</v>
      </c>
      <c r="M15" s="4">
        <f t="shared" si="3"/>
        <v>0</v>
      </c>
      <c r="N15" s="8">
        <f t="shared" si="3"/>
        <v>40000</v>
      </c>
      <c r="O15" s="4">
        <f t="shared" si="3"/>
        <v>0</v>
      </c>
      <c r="P15" s="8">
        <f t="shared" si="3"/>
        <v>0</v>
      </c>
      <c r="Q15" s="4">
        <f t="shared" si="3"/>
        <v>0</v>
      </c>
      <c r="R15" s="8">
        <f t="shared" si="3"/>
        <v>0</v>
      </c>
      <c r="S15" s="4">
        <f t="shared" si="3"/>
        <v>0</v>
      </c>
      <c r="T15" s="8">
        <f t="shared" si="3"/>
        <v>0</v>
      </c>
      <c r="U15" s="4">
        <f t="shared" si="3"/>
        <v>0</v>
      </c>
      <c r="V15" s="8">
        <f t="shared" si="3"/>
        <v>40000</v>
      </c>
      <c r="W15" s="4">
        <f t="shared" si="3"/>
        <v>0</v>
      </c>
      <c r="X15" s="8">
        <f t="shared" si="3"/>
        <v>40000</v>
      </c>
      <c r="Y15" s="4">
        <f t="shared" si="3"/>
        <v>0</v>
      </c>
      <c r="Z15" s="8">
        <f t="shared" si="3"/>
        <v>52750</v>
      </c>
      <c r="AA15" s="4">
        <f t="shared" si="3"/>
        <v>0</v>
      </c>
      <c r="AB15" s="8">
        <f t="shared" si="3"/>
        <v>0</v>
      </c>
      <c r="AC15" s="4">
        <f t="shared" si="3"/>
        <v>0</v>
      </c>
    </row>
    <row r="16" spans="1:29" s="31" customForma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</row>
    <row r="17" spans="1:29" s="6" customFormat="1">
      <c r="A17" s="4" t="s">
        <v>16</v>
      </c>
      <c r="B17" s="4"/>
      <c r="C17" s="5" t="s">
        <v>58</v>
      </c>
      <c r="D17" s="5" t="s">
        <v>59</v>
      </c>
      <c r="E17" s="5" t="s">
        <v>60</v>
      </c>
      <c r="F17" s="8" t="s">
        <v>61</v>
      </c>
      <c r="G17" s="4" t="s">
        <v>62</v>
      </c>
      <c r="H17" s="8" t="s">
        <v>63</v>
      </c>
      <c r="I17" s="4" t="s">
        <v>64</v>
      </c>
      <c r="J17" s="8" t="s">
        <v>65</v>
      </c>
      <c r="K17" s="4" t="s">
        <v>66</v>
      </c>
      <c r="L17" s="8" t="s">
        <v>67</v>
      </c>
      <c r="M17" s="4" t="s">
        <v>68</v>
      </c>
      <c r="N17" s="8" t="s">
        <v>69</v>
      </c>
      <c r="O17" s="4" t="s">
        <v>70</v>
      </c>
      <c r="P17" s="8" t="s">
        <v>71</v>
      </c>
      <c r="Q17" s="4" t="s">
        <v>72</v>
      </c>
      <c r="R17" s="8" t="s">
        <v>73</v>
      </c>
      <c r="S17" s="4" t="s">
        <v>74</v>
      </c>
      <c r="T17" s="8" t="s">
        <v>75</v>
      </c>
      <c r="U17" s="4" t="s">
        <v>76</v>
      </c>
      <c r="V17" s="8" t="s">
        <v>77</v>
      </c>
      <c r="W17" s="4" t="s">
        <v>78</v>
      </c>
      <c r="X17" s="8" t="s">
        <v>79</v>
      </c>
      <c r="Y17" s="4" t="s">
        <v>80</v>
      </c>
      <c r="Z17" s="8" t="s">
        <v>81</v>
      </c>
      <c r="AA17" s="4" t="s">
        <v>82</v>
      </c>
      <c r="AB17" s="8" t="s">
        <v>83</v>
      </c>
      <c r="AC17" s="4" t="s">
        <v>84</v>
      </c>
    </row>
    <row r="18" spans="1:29">
      <c r="A18" s="1">
        <v>4220</v>
      </c>
      <c r="B18" s="1" t="s">
        <v>17</v>
      </c>
      <c r="C18" s="3">
        <f t="shared" ref="C18:D58" si="4">F18+H18+J18+L18+N18+P18+R18+T18+V18+X18+Z18+AB18</f>
        <v>20000</v>
      </c>
      <c r="D18" s="2">
        <f t="shared" si="4"/>
        <v>0</v>
      </c>
      <c r="E18" s="2">
        <f>C18-D18</f>
        <v>20000</v>
      </c>
      <c r="F18" s="9">
        <v>10000</v>
      </c>
      <c r="G18" s="1">
        <v>0</v>
      </c>
      <c r="H18" s="9">
        <v>0</v>
      </c>
      <c r="I18" s="1">
        <v>0</v>
      </c>
      <c r="J18" s="9">
        <v>0</v>
      </c>
      <c r="K18" s="1">
        <v>0</v>
      </c>
      <c r="L18" s="9">
        <v>0</v>
      </c>
      <c r="M18" s="1">
        <v>0</v>
      </c>
      <c r="N18" s="9">
        <v>0</v>
      </c>
      <c r="O18" s="1">
        <v>0</v>
      </c>
      <c r="P18" s="9">
        <v>0</v>
      </c>
      <c r="Q18" s="1">
        <v>0</v>
      </c>
      <c r="R18" s="9">
        <v>0</v>
      </c>
      <c r="S18" s="1">
        <v>0</v>
      </c>
      <c r="T18" s="9">
        <v>10000</v>
      </c>
      <c r="U18" s="1">
        <v>0</v>
      </c>
      <c r="V18" s="9">
        <v>0</v>
      </c>
      <c r="W18" s="1">
        <v>0</v>
      </c>
      <c r="X18" s="9">
        <v>0</v>
      </c>
      <c r="Y18" s="1">
        <v>0</v>
      </c>
      <c r="Z18" s="9">
        <v>0</v>
      </c>
      <c r="AA18" s="1">
        <v>0</v>
      </c>
      <c r="AB18" s="9">
        <v>0</v>
      </c>
      <c r="AC18" s="1">
        <v>0</v>
      </c>
    </row>
    <row r="19" spans="1:29">
      <c r="A19" s="1">
        <v>4300</v>
      </c>
      <c r="B19" s="1" t="s">
        <v>18</v>
      </c>
      <c r="C19" s="3">
        <f t="shared" si="4"/>
        <v>0</v>
      </c>
      <c r="D19" s="2">
        <f t="shared" si="4"/>
        <v>0</v>
      </c>
      <c r="E19" s="2">
        <f t="shared" ref="E19:E59" si="5">C19-D19</f>
        <v>0</v>
      </c>
      <c r="F19" s="9">
        <v>0</v>
      </c>
      <c r="G19" s="1">
        <v>0</v>
      </c>
      <c r="H19" s="9">
        <v>0</v>
      </c>
      <c r="I19" s="1">
        <v>0</v>
      </c>
      <c r="J19" s="9">
        <v>0</v>
      </c>
      <c r="K19" s="1">
        <v>0</v>
      </c>
      <c r="L19" s="9">
        <v>0</v>
      </c>
      <c r="M19" s="1">
        <v>0</v>
      </c>
      <c r="N19" s="9">
        <v>0</v>
      </c>
      <c r="O19" s="1">
        <v>0</v>
      </c>
      <c r="P19" s="9">
        <v>0</v>
      </c>
      <c r="Q19" s="1">
        <v>0</v>
      </c>
      <c r="R19" s="9">
        <v>0</v>
      </c>
      <c r="S19" s="1">
        <v>0</v>
      </c>
      <c r="T19" s="9">
        <v>0</v>
      </c>
      <c r="U19" s="1">
        <v>0</v>
      </c>
      <c r="V19" s="9">
        <v>0</v>
      </c>
      <c r="W19" s="1">
        <v>0</v>
      </c>
      <c r="X19" s="9">
        <v>0</v>
      </c>
      <c r="Y19" s="1">
        <v>0</v>
      </c>
      <c r="Z19" s="9">
        <v>0</v>
      </c>
      <c r="AA19" s="1">
        <v>0</v>
      </c>
      <c r="AB19" s="9">
        <v>0</v>
      </c>
      <c r="AC19" s="1">
        <v>0</v>
      </c>
    </row>
    <row r="20" spans="1:29">
      <c r="A20" s="1">
        <v>4400</v>
      </c>
      <c r="B20" s="1" t="s">
        <v>19</v>
      </c>
      <c r="C20" s="3">
        <f t="shared" si="4"/>
        <v>0</v>
      </c>
      <c r="D20" s="2">
        <f t="shared" si="4"/>
        <v>0</v>
      </c>
      <c r="E20" s="2">
        <f t="shared" si="5"/>
        <v>0</v>
      </c>
      <c r="F20" s="9">
        <v>0</v>
      </c>
      <c r="G20" s="1">
        <v>0</v>
      </c>
      <c r="H20" s="9">
        <v>0</v>
      </c>
      <c r="I20" s="1">
        <v>0</v>
      </c>
      <c r="J20" s="9">
        <v>0</v>
      </c>
      <c r="K20" s="1">
        <v>0</v>
      </c>
      <c r="L20" s="9">
        <v>0</v>
      </c>
      <c r="M20" s="1">
        <v>0</v>
      </c>
      <c r="N20" s="9">
        <v>0</v>
      </c>
      <c r="O20" s="1">
        <v>0</v>
      </c>
      <c r="P20" s="9">
        <v>0</v>
      </c>
      <c r="Q20" s="1">
        <v>0</v>
      </c>
      <c r="R20" s="9">
        <v>0</v>
      </c>
      <c r="S20" s="1">
        <v>0</v>
      </c>
      <c r="T20" s="9">
        <v>0</v>
      </c>
      <c r="U20" s="1">
        <v>0</v>
      </c>
      <c r="V20" s="9">
        <v>0</v>
      </c>
      <c r="W20" s="1">
        <v>0</v>
      </c>
      <c r="X20" s="9">
        <v>0</v>
      </c>
      <c r="Y20" s="1">
        <v>0</v>
      </c>
      <c r="Z20" s="9">
        <v>0</v>
      </c>
      <c r="AA20" s="1">
        <v>0</v>
      </c>
      <c r="AB20" s="9">
        <v>0</v>
      </c>
      <c r="AC20" s="1">
        <v>0</v>
      </c>
    </row>
    <row r="21" spans="1:29">
      <c r="A21" s="1">
        <v>4610</v>
      </c>
      <c r="B21" s="1" t="s">
        <v>20</v>
      </c>
      <c r="C21" s="3">
        <f t="shared" si="4"/>
        <v>0</v>
      </c>
      <c r="D21" s="2">
        <f t="shared" si="4"/>
        <v>0</v>
      </c>
      <c r="E21" s="2">
        <f t="shared" si="5"/>
        <v>0</v>
      </c>
      <c r="F21" s="9">
        <v>0</v>
      </c>
      <c r="G21" s="1">
        <v>0</v>
      </c>
      <c r="H21" s="9">
        <v>0</v>
      </c>
      <c r="I21" s="1">
        <v>0</v>
      </c>
      <c r="J21" s="9">
        <v>0</v>
      </c>
      <c r="K21" s="1">
        <v>0</v>
      </c>
      <c r="L21" s="9">
        <v>0</v>
      </c>
      <c r="M21" s="1">
        <v>0</v>
      </c>
      <c r="N21" s="9">
        <v>0</v>
      </c>
      <c r="O21" s="1">
        <v>0</v>
      </c>
      <c r="P21" s="9">
        <v>0</v>
      </c>
      <c r="Q21" s="1">
        <v>0</v>
      </c>
      <c r="R21" s="9">
        <v>0</v>
      </c>
      <c r="S21" s="1">
        <v>0</v>
      </c>
      <c r="T21" s="9">
        <v>0</v>
      </c>
      <c r="U21" s="1">
        <v>0</v>
      </c>
      <c r="V21" s="9">
        <v>0</v>
      </c>
      <c r="W21" s="1">
        <v>0</v>
      </c>
      <c r="X21" s="9">
        <v>0</v>
      </c>
      <c r="Y21" s="1">
        <v>0</v>
      </c>
      <c r="Z21" s="9">
        <v>0</v>
      </c>
      <c r="AA21" s="1">
        <v>0</v>
      </c>
      <c r="AB21" s="9">
        <v>0</v>
      </c>
      <c r="AC21" s="1">
        <v>0</v>
      </c>
    </row>
    <row r="22" spans="1:29">
      <c r="A22" s="1">
        <v>4620</v>
      </c>
      <c r="B22" s="1" t="s">
        <v>21</v>
      </c>
      <c r="C22" s="3">
        <f t="shared" si="4"/>
        <v>0</v>
      </c>
      <c r="D22" s="2">
        <f t="shared" si="4"/>
        <v>0</v>
      </c>
      <c r="E22" s="2">
        <f t="shared" si="5"/>
        <v>0</v>
      </c>
      <c r="F22" s="9">
        <v>0</v>
      </c>
      <c r="G22" s="1">
        <v>0</v>
      </c>
      <c r="H22" s="9">
        <v>0</v>
      </c>
      <c r="I22" s="1">
        <v>0</v>
      </c>
      <c r="J22" s="9">
        <v>0</v>
      </c>
      <c r="K22" s="1">
        <v>0</v>
      </c>
      <c r="L22" s="9">
        <v>0</v>
      </c>
      <c r="M22" s="1">
        <v>0</v>
      </c>
      <c r="N22" s="9">
        <v>0</v>
      </c>
      <c r="O22" s="1">
        <v>0</v>
      </c>
      <c r="P22" s="9">
        <v>0</v>
      </c>
      <c r="Q22" s="1">
        <v>0</v>
      </c>
      <c r="R22" s="9">
        <v>0</v>
      </c>
      <c r="S22" s="1">
        <v>0</v>
      </c>
      <c r="T22" s="9">
        <v>0</v>
      </c>
      <c r="U22" s="1">
        <v>0</v>
      </c>
      <c r="V22" s="9">
        <v>0</v>
      </c>
      <c r="W22" s="1">
        <v>0</v>
      </c>
      <c r="X22" s="9">
        <v>0</v>
      </c>
      <c r="Y22" s="1">
        <v>0</v>
      </c>
      <c r="Z22" s="9">
        <v>0</v>
      </c>
      <c r="AA22" s="24">
        <v>0</v>
      </c>
      <c r="AB22" s="9">
        <v>0</v>
      </c>
      <c r="AC22" s="1">
        <v>0</v>
      </c>
    </row>
    <row r="23" spans="1:29">
      <c r="A23" s="1">
        <v>4625</v>
      </c>
      <c r="B23" s="1" t="s">
        <v>22</v>
      </c>
      <c r="C23" s="3">
        <f t="shared" si="4"/>
        <v>0</v>
      </c>
      <c r="D23" s="2">
        <f t="shared" si="4"/>
        <v>0</v>
      </c>
      <c r="E23" s="2">
        <f t="shared" si="5"/>
        <v>0</v>
      </c>
      <c r="F23" s="9">
        <v>0</v>
      </c>
      <c r="G23" s="1">
        <v>0</v>
      </c>
      <c r="H23" s="9">
        <v>0</v>
      </c>
      <c r="I23" s="1">
        <v>0</v>
      </c>
      <c r="J23" s="9">
        <v>0</v>
      </c>
      <c r="K23" s="1">
        <v>0</v>
      </c>
      <c r="L23" s="9">
        <v>0</v>
      </c>
      <c r="M23" s="1">
        <v>0</v>
      </c>
      <c r="N23" s="9">
        <v>0</v>
      </c>
      <c r="O23" s="1">
        <v>0</v>
      </c>
      <c r="P23" s="9">
        <v>0</v>
      </c>
      <c r="Q23" s="1">
        <v>0</v>
      </c>
      <c r="R23" s="9">
        <v>0</v>
      </c>
      <c r="S23" s="1">
        <v>0</v>
      </c>
      <c r="T23" s="9">
        <v>0</v>
      </c>
      <c r="U23" s="1">
        <v>0</v>
      </c>
      <c r="V23" s="9">
        <v>0</v>
      </c>
      <c r="W23" s="1">
        <v>0</v>
      </c>
      <c r="X23" s="9">
        <v>0</v>
      </c>
      <c r="Y23" s="1">
        <v>0</v>
      </c>
      <c r="Z23" s="9">
        <v>0</v>
      </c>
      <c r="AA23" s="24">
        <v>0</v>
      </c>
      <c r="AB23" s="9">
        <v>0</v>
      </c>
      <c r="AC23" s="24">
        <v>0</v>
      </c>
    </row>
    <row r="24" spans="1:29">
      <c r="A24" s="1">
        <v>4640</v>
      </c>
      <c r="B24" s="1" t="s">
        <v>23</v>
      </c>
      <c r="C24" s="3">
        <f t="shared" si="4"/>
        <v>0</v>
      </c>
      <c r="D24" s="2">
        <f t="shared" si="4"/>
        <v>0</v>
      </c>
      <c r="E24" s="2">
        <f t="shared" si="5"/>
        <v>0</v>
      </c>
      <c r="F24" s="9">
        <v>0</v>
      </c>
      <c r="G24" s="1">
        <v>0</v>
      </c>
      <c r="H24" s="9">
        <v>0</v>
      </c>
      <c r="I24" s="1">
        <v>0</v>
      </c>
      <c r="J24" s="9">
        <v>0</v>
      </c>
      <c r="K24" s="1">
        <v>0</v>
      </c>
      <c r="L24" s="9">
        <v>0</v>
      </c>
      <c r="M24" s="24">
        <v>0</v>
      </c>
      <c r="N24" s="9">
        <v>0</v>
      </c>
      <c r="O24" s="24">
        <v>0</v>
      </c>
      <c r="P24" s="9">
        <v>0</v>
      </c>
      <c r="Q24" s="24">
        <v>0</v>
      </c>
      <c r="R24" s="9">
        <v>0</v>
      </c>
      <c r="S24" s="1">
        <v>0</v>
      </c>
      <c r="T24" s="9">
        <v>0</v>
      </c>
      <c r="U24" s="1">
        <v>0</v>
      </c>
      <c r="V24" s="9">
        <v>0</v>
      </c>
      <c r="W24" s="24">
        <v>0</v>
      </c>
      <c r="X24" s="9">
        <v>0</v>
      </c>
      <c r="Y24" s="24">
        <v>0</v>
      </c>
      <c r="Z24" s="9">
        <v>0</v>
      </c>
      <c r="AA24" s="24">
        <v>0</v>
      </c>
      <c r="AB24" s="9">
        <v>0</v>
      </c>
      <c r="AC24" s="24">
        <v>0</v>
      </c>
    </row>
    <row r="25" spans="1:29">
      <c r="A25" s="1">
        <v>5000</v>
      </c>
      <c r="B25" s="1" t="s">
        <v>24</v>
      </c>
      <c r="C25" s="3">
        <f t="shared" si="4"/>
        <v>77000</v>
      </c>
      <c r="D25" s="2">
        <f t="shared" si="4"/>
        <v>0</v>
      </c>
      <c r="E25" s="2">
        <f t="shared" si="5"/>
        <v>77000</v>
      </c>
      <c r="F25" s="9">
        <f>0+'5000'!B4</f>
        <v>6416.666666666667</v>
      </c>
      <c r="G25" s="1">
        <v>0</v>
      </c>
      <c r="H25" s="9">
        <f>0+'5000'!B4</f>
        <v>6416.666666666667</v>
      </c>
      <c r="I25" s="24">
        <v>0</v>
      </c>
      <c r="J25" s="9">
        <f>0+'5000'!B4</f>
        <v>6416.666666666667</v>
      </c>
      <c r="K25" s="24">
        <v>0</v>
      </c>
      <c r="L25" s="9">
        <f>0+'5000'!B4</f>
        <v>6416.666666666667</v>
      </c>
      <c r="M25" s="24">
        <v>0</v>
      </c>
      <c r="N25" s="9">
        <f>0+'5000'!B4</f>
        <v>6416.666666666667</v>
      </c>
      <c r="O25" s="24">
        <v>0</v>
      </c>
      <c r="P25" s="9">
        <f>0+'5000'!B4</f>
        <v>6416.666666666667</v>
      </c>
      <c r="Q25" s="24">
        <v>0</v>
      </c>
      <c r="R25" s="9">
        <f>0+'5000'!B4</f>
        <v>6416.666666666667</v>
      </c>
      <c r="S25" s="24">
        <v>0</v>
      </c>
      <c r="T25" s="9">
        <f>0+'5000'!B4</f>
        <v>6416.666666666667</v>
      </c>
      <c r="U25" s="24">
        <v>0</v>
      </c>
      <c r="V25" s="9">
        <f>0+'5000'!B4</f>
        <v>6416.666666666667</v>
      </c>
      <c r="W25" s="24">
        <v>0</v>
      </c>
      <c r="X25" s="9">
        <f>0+'5000'!B4</f>
        <v>6416.666666666667</v>
      </c>
      <c r="Y25" s="24">
        <v>0</v>
      </c>
      <c r="Z25" s="9">
        <f>0+'5000'!B4</f>
        <v>6416.666666666667</v>
      </c>
      <c r="AA25" s="24">
        <v>0</v>
      </c>
      <c r="AB25" s="9">
        <f>0+'5000'!B4</f>
        <v>6416.666666666667</v>
      </c>
      <c r="AC25" s="24">
        <v>0</v>
      </c>
    </row>
    <row r="26" spans="1:29">
      <c r="A26" s="1">
        <v>5010</v>
      </c>
      <c r="B26" s="1" t="s">
        <v>25</v>
      </c>
      <c r="C26" s="3">
        <f t="shared" si="4"/>
        <v>40800</v>
      </c>
      <c r="D26" s="2">
        <f t="shared" si="4"/>
        <v>0</v>
      </c>
      <c r="E26" s="2">
        <f t="shared" si="5"/>
        <v>40800</v>
      </c>
      <c r="F26" s="9">
        <f>0+'5010'!B6</f>
        <v>3400</v>
      </c>
      <c r="G26" s="1">
        <v>0</v>
      </c>
      <c r="H26" s="9">
        <f>0+'5010'!C6</f>
        <v>3400</v>
      </c>
      <c r="I26" s="24">
        <v>0</v>
      </c>
      <c r="J26" s="9">
        <f>0+'5010'!D6</f>
        <v>3400</v>
      </c>
      <c r="K26" s="24">
        <v>0</v>
      </c>
      <c r="L26" s="9">
        <f>0+'5010'!E6</f>
        <v>3400</v>
      </c>
      <c r="M26" s="24">
        <v>0</v>
      </c>
      <c r="N26" s="9">
        <f>0+'5010'!F6</f>
        <v>3400</v>
      </c>
      <c r="O26" s="24">
        <v>0</v>
      </c>
      <c r="P26" s="9">
        <f>0+'5010'!G6</f>
        <v>3400</v>
      </c>
      <c r="Q26" s="24">
        <v>0</v>
      </c>
      <c r="R26" s="9">
        <f>0+'5010'!H6</f>
        <v>3400</v>
      </c>
      <c r="S26" s="24">
        <v>0</v>
      </c>
      <c r="T26" s="9">
        <f>0+'5010'!I6</f>
        <v>3400</v>
      </c>
      <c r="U26" s="24">
        <v>0</v>
      </c>
      <c r="V26" s="9">
        <f>0+'5010'!J6</f>
        <v>3400</v>
      </c>
      <c r="W26" s="24">
        <v>0</v>
      </c>
      <c r="X26" s="9">
        <f>0+'5010'!K6</f>
        <v>3400</v>
      </c>
      <c r="Y26" s="24">
        <v>0</v>
      </c>
      <c r="Z26" s="9">
        <f>0+'5010'!L6</f>
        <v>3400</v>
      </c>
      <c r="AA26" s="24">
        <v>0</v>
      </c>
      <c r="AB26" s="9">
        <f>0+'5010'!M6</f>
        <v>3400</v>
      </c>
      <c r="AC26" s="24">
        <v>0</v>
      </c>
    </row>
    <row r="27" spans="1:29">
      <c r="A27" s="19">
        <v>5180</v>
      </c>
      <c r="B27" s="20" t="s">
        <v>191</v>
      </c>
      <c r="C27" s="3">
        <f t="shared" si="4"/>
        <v>9240</v>
      </c>
      <c r="D27" s="2">
        <f t="shared" si="4"/>
        <v>0</v>
      </c>
      <c r="E27" s="2">
        <f t="shared" si="5"/>
        <v>9240</v>
      </c>
      <c r="F27" s="9">
        <v>0</v>
      </c>
      <c r="G27" s="24">
        <v>0</v>
      </c>
      <c r="H27" s="9">
        <v>0</v>
      </c>
      <c r="I27" s="24">
        <v>0</v>
      </c>
      <c r="J27" s="9">
        <v>0</v>
      </c>
      <c r="K27" s="24">
        <v>0</v>
      </c>
      <c r="L27" s="9">
        <v>0</v>
      </c>
      <c r="M27" s="24">
        <v>0</v>
      </c>
      <c r="N27" s="9">
        <v>0</v>
      </c>
      <c r="O27" s="24">
        <v>0</v>
      </c>
      <c r="P27" s="9">
        <v>0</v>
      </c>
      <c r="Q27" s="24">
        <v>0</v>
      </c>
      <c r="R27" s="9">
        <f>0+'5000'!D4*12</f>
        <v>9240</v>
      </c>
      <c r="S27" s="24">
        <v>0</v>
      </c>
      <c r="T27" s="9">
        <v>0</v>
      </c>
      <c r="U27" s="24">
        <v>0</v>
      </c>
      <c r="V27" s="9">
        <v>0</v>
      </c>
      <c r="W27" s="24">
        <v>0</v>
      </c>
      <c r="X27" s="9">
        <v>0</v>
      </c>
      <c r="Y27" s="24">
        <v>0</v>
      </c>
      <c r="Z27" s="9">
        <v>0</v>
      </c>
      <c r="AA27" s="24">
        <v>0</v>
      </c>
      <c r="AB27" s="9">
        <v>0</v>
      </c>
      <c r="AC27" s="24">
        <v>0</v>
      </c>
    </row>
    <row r="28" spans="1:29">
      <c r="A28" s="1">
        <v>5330</v>
      </c>
      <c r="B28" s="1" t="s">
        <v>26</v>
      </c>
      <c r="C28" s="3">
        <f t="shared" si="4"/>
        <v>0</v>
      </c>
      <c r="D28" s="2">
        <f t="shared" si="4"/>
        <v>0</v>
      </c>
      <c r="E28" s="2">
        <f t="shared" si="5"/>
        <v>0</v>
      </c>
      <c r="F28" s="9">
        <v>0</v>
      </c>
      <c r="G28" s="24">
        <v>0</v>
      </c>
      <c r="H28" s="9">
        <v>0</v>
      </c>
      <c r="I28" s="24">
        <v>0</v>
      </c>
      <c r="J28" s="9">
        <v>0</v>
      </c>
      <c r="K28" s="24">
        <v>0</v>
      </c>
      <c r="L28" s="9">
        <v>0</v>
      </c>
      <c r="M28" s="24">
        <v>0</v>
      </c>
      <c r="N28" s="9">
        <v>0</v>
      </c>
      <c r="O28" s="24">
        <v>0</v>
      </c>
      <c r="P28" s="9">
        <v>0</v>
      </c>
      <c r="Q28" s="24">
        <v>0</v>
      </c>
      <c r="R28" s="9">
        <v>0</v>
      </c>
      <c r="S28" s="24">
        <v>0</v>
      </c>
      <c r="T28" s="9">
        <v>0</v>
      </c>
      <c r="U28" s="24">
        <v>0</v>
      </c>
      <c r="V28" s="9">
        <v>0</v>
      </c>
      <c r="W28" s="24">
        <v>0</v>
      </c>
      <c r="X28" s="9">
        <v>0</v>
      </c>
      <c r="Y28" s="24">
        <v>0</v>
      </c>
      <c r="Z28" s="9">
        <v>0</v>
      </c>
      <c r="AA28" s="24">
        <v>0</v>
      </c>
      <c r="AB28" s="9">
        <v>0</v>
      </c>
      <c r="AC28" s="24">
        <v>0</v>
      </c>
    </row>
    <row r="29" spans="1:29">
      <c r="A29" s="19">
        <v>5400</v>
      </c>
      <c r="B29" s="20" t="s">
        <v>196</v>
      </c>
      <c r="C29" s="3">
        <f t="shared" si="4"/>
        <v>16609.8</v>
      </c>
      <c r="D29" s="2">
        <f t="shared" si="4"/>
        <v>0</v>
      </c>
      <c r="E29" s="2">
        <f t="shared" si="5"/>
        <v>16609.8</v>
      </c>
      <c r="F29" s="9">
        <f>0+('5000'!C4*2)+('5010'!P6*2)</f>
        <v>2768.2999999999997</v>
      </c>
      <c r="G29" s="24">
        <v>0</v>
      </c>
      <c r="H29" s="9">
        <v>0</v>
      </c>
      <c r="I29" s="24">
        <v>0</v>
      </c>
      <c r="J29" s="9">
        <f>0+('5000'!C4*2)+('5010'!P6*2)</f>
        <v>2768.2999999999997</v>
      </c>
      <c r="K29" s="24">
        <v>0</v>
      </c>
      <c r="L29" s="9">
        <v>0</v>
      </c>
      <c r="M29" s="24">
        <v>0</v>
      </c>
      <c r="N29" s="9">
        <f>0+('5000'!C4*2)+('5010'!P6*2)</f>
        <v>2768.2999999999997</v>
      </c>
      <c r="O29" s="24">
        <v>0</v>
      </c>
      <c r="P29" s="9">
        <v>0</v>
      </c>
      <c r="Q29" s="24">
        <v>0</v>
      </c>
      <c r="R29" s="9">
        <f>0+('5000'!C4*2)+('5010'!P6*2)</f>
        <v>2768.2999999999997</v>
      </c>
      <c r="S29" s="24">
        <v>0</v>
      </c>
      <c r="T29" s="9">
        <v>0</v>
      </c>
      <c r="U29" s="24">
        <v>0</v>
      </c>
      <c r="V29" s="9">
        <f>0+('5000'!C4*2)+('5010'!P6*2)</f>
        <v>2768.2999999999997</v>
      </c>
      <c r="W29" s="24">
        <v>0</v>
      </c>
      <c r="X29" s="9">
        <v>0</v>
      </c>
      <c r="Y29" s="24">
        <v>0</v>
      </c>
      <c r="Z29" s="9">
        <f>0+('5000'!C4*2)+('5010'!P6*2)</f>
        <v>2768.2999999999997</v>
      </c>
      <c r="AA29" s="24">
        <v>0</v>
      </c>
      <c r="AB29" s="9">
        <v>0</v>
      </c>
      <c r="AC29" s="24">
        <v>0</v>
      </c>
    </row>
    <row r="30" spans="1:29">
      <c r="A30" s="1">
        <v>5990</v>
      </c>
      <c r="B30" s="1" t="s">
        <v>27</v>
      </c>
      <c r="C30" s="3">
        <f t="shared" si="4"/>
        <v>0</v>
      </c>
      <c r="D30" s="2">
        <f t="shared" si="4"/>
        <v>0</v>
      </c>
      <c r="E30" s="2">
        <f t="shared" si="5"/>
        <v>0</v>
      </c>
      <c r="F30" s="9">
        <v>0</v>
      </c>
      <c r="G30" s="24">
        <v>0</v>
      </c>
      <c r="H30" s="9">
        <v>0</v>
      </c>
      <c r="I30" s="24">
        <v>0</v>
      </c>
      <c r="J30" s="9">
        <v>0</v>
      </c>
      <c r="K30" s="24">
        <v>0</v>
      </c>
      <c r="L30" s="9">
        <v>0</v>
      </c>
      <c r="M30" s="24">
        <v>0</v>
      </c>
      <c r="N30" s="9">
        <v>0</v>
      </c>
      <c r="O30" s="24">
        <v>0</v>
      </c>
      <c r="P30" s="9">
        <v>0</v>
      </c>
      <c r="Q30" s="24">
        <v>0</v>
      </c>
      <c r="R30" s="9">
        <v>0</v>
      </c>
      <c r="S30" s="24">
        <v>0</v>
      </c>
      <c r="T30" s="9">
        <v>0</v>
      </c>
      <c r="U30" s="24">
        <v>0</v>
      </c>
      <c r="V30" s="9">
        <v>0</v>
      </c>
      <c r="W30" s="24">
        <v>0</v>
      </c>
      <c r="X30" s="9">
        <v>0</v>
      </c>
      <c r="Y30" s="24">
        <v>0</v>
      </c>
      <c r="Z30" s="9">
        <v>0</v>
      </c>
      <c r="AA30" s="24">
        <v>0</v>
      </c>
      <c r="AB30" s="9">
        <v>0</v>
      </c>
      <c r="AC30" s="24">
        <v>0</v>
      </c>
    </row>
    <row r="31" spans="1:29">
      <c r="A31" s="1">
        <v>6310</v>
      </c>
      <c r="B31" s="1" t="s">
        <v>28</v>
      </c>
      <c r="C31" s="3">
        <f t="shared" si="4"/>
        <v>0</v>
      </c>
      <c r="D31" s="2">
        <f t="shared" si="4"/>
        <v>0</v>
      </c>
      <c r="E31" s="2">
        <f t="shared" si="5"/>
        <v>0</v>
      </c>
      <c r="F31" s="9">
        <v>0</v>
      </c>
      <c r="G31" s="1">
        <v>0</v>
      </c>
      <c r="H31" s="9">
        <v>0</v>
      </c>
      <c r="I31" s="24">
        <v>0</v>
      </c>
      <c r="J31" s="9">
        <v>0</v>
      </c>
      <c r="K31" s="24">
        <v>0</v>
      </c>
      <c r="L31" s="9">
        <v>0</v>
      </c>
      <c r="M31" s="24">
        <v>0</v>
      </c>
      <c r="N31" s="9">
        <v>0</v>
      </c>
      <c r="O31" s="24">
        <v>0</v>
      </c>
      <c r="P31" s="9">
        <v>0</v>
      </c>
      <c r="Q31" s="24">
        <v>0</v>
      </c>
      <c r="R31" s="9">
        <v>0</v>
      </c>
      <c r="S31" s="24">
        <v>0</v>
      </c>
      <c r="T31" s="9">
        <v>0</v>
      </c>
      <c r="U31" s="24">
        <v>0</v>
      </c>
      <c r="V31" s="9">
        <v>0</v>
      </c>
      <c r="W31" s="24">
        <v>0</v>
      </c>
      <c r="X31" s="9">
        <v>0</v>
      </c>
      <c r="Y31" s="24">
        <v>0</v>
      </c>
      <c r="Z31" s="9">
        <v>0</v>
      </c>
      <c r="AA31" s="24">
        <v>0</v>
      </c>
      <c r="AB31" s="9">
        <v>0</v>
      </c>
      <c r="AC31" s="24">
        <v>0</v>
      </c>
    </row>
    <row r="32" spans="1:29">
      <c r="A32" s="1">
        <v>6549</v>
      </c>
      <c r="B32" s="1" t="s">
        <v>29</v>
      </c>
      <c r="C32" s="3">
        <f t="shared" si="4"/>
        <v>0</v>
      </c>
      <c r="D32" s="2">
        <f t="shared" si="4"/>
        <v>0</v>
      </c>
      <c r="E32" s="2">
        <f t="shared" si="5"/>
        <v>0</v>
      </c>
      <c r="F32" s="9">
        <v>0</v>
      </c>
      <c r="G32" s="1">
        <v>0</v>
      </c>
      <c r="H32" s="9">
        <v>0</v>
      </c>
      <c r="I32" s="1">
        <v>0</v>
      </c>
      <c r="J32" s="9">
        <v>0</v>
      </c>
      <c r="K32" s="24">
        <v>0</v>
      </c>
      <c r="L32" s="9">
        <v>0</v>
      </c>
      <c r="M32" s="24">
        <v>0</v>
      </c>
      <c r="N32" s="9">
        <v>0</v>
      </c>
      <c r="O32" s="24">
        <v>0</v>
      </c>
      <c r="P32" s="9">
        <v>0</v>
      </c>
      <c r="Q32" s="24">
        <v>0</v>
      </c>
      <c r="R32" s="9">
        <v>0</v>
      </c>
      <c r="S32" s="1">
        <v>0</v>
      </c>
      <c r="T32" s="9">
        <v>0</v>
      </c>
      <c r="U32" s="24">
        <v>0</v>
      </c>
      <c r="V32" s="9">
        <v>0</v>
      </c>
      <c r="W32" s="1">
        <v>0</v>
      </c>
      <c r="X32" s="9">
        <v>0</v>
      </c>
      <c r="Y32" s="24">
        <v>0</v>
      </c>
      <c r="Z32" s="9">
        <v>0</v>
      </c>
      <c r="AA32" s="24">
        <v>0</v>
      </c>
      <c r="AB32" s="9">
        <v>0</v>
      </c>
      <c r="AC32" s="24">
        <v>0</v>
      </c>
    </row>
    <row r="33" spans="1:29">
      <c r="A33" s="1">
        <v>6551</v>
      </c>
      <c r="B33" s="1" t="s">
        <v>30</v>
      </c>
      <c r="C33" s="3">
        <f t="shared" si="4"/>
        <v>0</v>
      </c>
      <c r="D33" s="2">
        <f t="shared" si="4"/>
        <v>0</v>
      </c>
      <c r="E33" s="2">
        <f t="shared" si="5"/>
        <v>0</v>
      </c>
      <c r="F33" s="9">
        <v>0</v>
      </c>
      <c r="G33" s="1">
        <v>0</v>
      </c>
      <c r="H33" s="9">
        <v>0</v>
      </c>
      <c r="I33" s="1">
        <v>0</v>
      </c>
      <c r="J33" s="9">
        <v>0</v>
      </c>
      <c r="K33" s="1">
        <v>0</v>
      </c>
      <c r="L33" s="9">
        <v>0</v>
      </c>
      <c r="M33" s="1">
        <v>0</v>
      </c>
      <c r="N33" s="9">
        <v>0</v>
      </c>
      <c r="O33" s="1">
        <v>0</v>
      </c>
      <c r="P33" s="9">
        <v>0</v>
      </c>
      <c r="Q33" s="1">
        <v>0</v>
      </c>
      <c r="R33" s="9">
        <v>0</v>
      </c>
      <c r="S33" s="1">
        <v>0</v>
      </c>
      <c r="T33" s="9">
        <v>0</v>
      </c>
      <c r="U33" s="1">
        <v>0</v>
      </c>
      <c r="V33" s="9">
        <v>0</v>
      </c>
      <c r="W33" s="1">
        <v>0</v>
      </c>
      <c r="X33" s="9">
        <v>0</v>
      </c>
      <c r="Y33" s="24">
        <v>0</v>
      </c>
      <c r="Z33" s="9">
        <v>0</v>
      </c>
      <c r="AA33" s="24">
        <v>0</v>
      </c>
      <c r="AB33" s="9">
        <v>0</v>
      </c>
      <c r="AC33" s="24">
        <v>0</v>
      </c>
    </row>
    <row r="34" spans="1:29">
      <c r="A34" s="1">
        <v>6553</v>
      </c>
      <c r="B34" s="1" t="s">
        <v>31</v>
      </c>
      <c r="C34" s="3">
        <f t="shared" si="4"/>
        <v>0</v>
      </c>
      <c r="D34" s="2">
        <f t="shared" si="4"/>
        <v>0</v>
      </c>
      <c r="E34" s="2">
        <f t="shared" si="5"/>
        <v>0</v>
      </c>
      <c r="F34" s="9">
        <v>0</v>
      </c>
      <c r="G34" s="1">
        <v>0</v>
      </c>
      <c r="H34" s="9">
        <v>0</v>
      </c>
      <c r="I34" s="1">
        <v>0</v>
      </c>
      <c r="J34" s="9">
        <v>0</v>
      </c>
      <c r="K34" s="1">
        <v>0</v>
      </c>
      <c r="L34" s="9">
        <v>0</v>
      </c>
      <c r="M34" s="1">
        <v>0</v>
      </c>
      <c r="N34" s="9">
        <v>0</v>
      </c>
      <c r="O34" s="1">
        <v>0</v>
      </c>
      <c r="P34" s="9">
        <v>0</v>
      </c>
      <c r="Q34" s="1">
        <v>0</v>
      </c>
      <c r="R34" s="9">
        <v>0</v>
      </c>
      <c r="S34" s="1">
        <v>0</v>
      </c>
      <c r="T34" s="9">
        <v>0</v>
      </c>
      <c r="U34" s="1">
        <v>0</v>
      </c>
      <c r="V34" s="9">
        <v>0</v>
      </c>
      <c r="W34" s="1">
        <v>0</v>
      </c>
      <c r="X34" s="9">
        <v>0</v>
      </c>
      <c r="Y34" s="24">
        <v>0</v>
      </c>
      <c r="Z34" s="9">
        <v>0</v>
      </c>
      <c r="AA34" s="24">
        <v>0</v>
      </c>
      <c r="AB34" s="9">
        <v>0</v>
      </c>
      <c r="AC34" s="24">
        <v>0</v>
      </c>
    </row>
    <row r="35" spans="1:29">
      <c r="A35" s="1">
        <v>6600</v>
      </c>
      <c r="B35" s="1" t="s">
        <v>32</v>
      </c>
      <c r="C35" s="3">
        <f t="shared" si="4"/>
        <v>0</v>
      </c>
      <c r="D35" s="2">
        <f t="shared" si="4"/>
        <v>0</v>
      </c>
      <c r="E35" s="2">
        <f t="shared" si="5"/>
        <v>0</v>
      </c>
      <c r="F35" s="9">
        <v>0</v>
      </c>
      <c r="G35" s="1">
        <v>0</v>
      </c>
      <c r="H35" s="9">
        <v>0</v>
      </c>
      <c r="I35" s="1">
        <v>0</v>
      </c>
      <c r="J35" s="9">
        <v>0</v>
      </c>
      <c r="K35" s="1">
        <v>0</v>
      </c>
      <c r="L35" s="9">
        <v>0</v>
      </c>
      <c r="M35" s="1">
        <v>0</v>
      </c>
      <c r="N35" s="9">
        <v>0</v>
      </c>
      <c r="O35" s="1">
        <v>0</v>
      </c>
      <c r="P35" s="9">
        <v>0</v>
      </c>
      <c r="Q35" s="1">
        <v>0</v>
      </c>
      <c r="R35" s="9">
        <v>0</v>
      </c>
      <c r="S35" s="1">
        <v>0</v>
      </c>
      <c r="T35" s="9">
        <v>0</v>
      </c>
      <c r="U35" s="1">
        <v>0</v>
      </c>
      <c r="V35" s="9">
        <v>0</v>
      </c>
      <c r="W35" s="1">
        <v>0</v>
      </c>
      <c r="X35" s="9">
        <v>0</v>
      </c>
      <c r="Y35" s="24">
        <v>0</v>
      </c>
      <c r="Z35" s="9">
        <v>0</v>
      </c>
      <c r="AA35" s="1">
        <v>0</v>
      </c>
      <c r="AB35" s="9">
        <v>0</v>
      </c>
      <c r="AC35" s="1">
        <v>0</v>
      </c>
    </row>
    <row r="36" spans="1:29">
      <c r="A36" s="1">
        <v>6620</v>
      </c>
      <c r="B36" s="1" t="s">
        <v>33</v>
      </c>
      <c r="C36" s="3">
        <f t="shared" si="4"/>
        <v>0</v>
      </c>
      <c r="D36" s="2">
        <f t="shared" si="4"/>
        <v>0</v>
      </c>
      <c r="E36" s="2">
        <f t="shared" si="5"/>
        <v>0</v>
      </c>
      <c r="F36" s="9">
        <v>0</v>
      </c>
      <c r="G36" s="1">
        <v>0</v>
      </c>
      <c r="H36" s="9">
        <v>0</v>
      </c>
      <c r="I36" s="1">
        <v>0</v>
      </c>
      <c r="J36" s="9">
        <v>0</v>
      </c>
      <c r="K36" s="1">
        <v>0</v>
      </c>
      <c r="L36" s="9">
        <v>0</v>
      </c>
      <c r="M36" s="1">
        <v>0</v>
      </c>
      <c r="N36" s="9">
        <v>0</v>
      </c>
      <c r="O36" s="1">
        <v>0</v>
      </c>
      <c r="P36" s="9">
        <v>0</v>
      </c>
      <c r="Q36" s="1">
        <v>0</v>
      </c>
      <c r="R36" s="9">
        <v>0</v>
      </c>
      <c r="S36" s="1">
        <v>0</v>
      </c>
      <c r="T36" s="9">
        <v>0</v>
      </c>
      <c r="U36" s="1">
        <v>0</v>
      </c>
      <c r="V36" s="9">
        <v>0</v>
      </c>
      <c r="W36" s="1">
        <v>0</v>
      </c>
      <c r="X36" s="9">
        <v>0</v>
      </c>
      <c r="Y36" s="24">
        <v>0</v>
      </c>
      <c r="Z36" s="9">
        <v>0</v>
      </c>
      <c r="AA36" s="1">
        <v>0</v>
      </c>
      <c r="AB36" s="9">
        <v>0</v>
      </c>
      <c r="AC36" s="1">
        <v>0</v>
      </c>
    </row>
    <row r="37" spans="1:29">
      <c r="A37" s="1">
        <v>6652</v>
      </c>
      <c r="B37" s="1" t="s">
        <v>34</v>
      </c>
      <c r="C37" s="3">
        <f t="shared" si="4"/>
        <v>0</v>
      </c>
      <c r="D37" s="2">
        <f t="shared" si="4"/>
        <v>0</v>
      </c>
      <c r="E37" s="2">
        <f t="shared" si="5"/>
        <v>0</v>
      </c>
      <c r="F37" s="9">
        <v>0</v>
      </c>
      <c r="G37" s="1">
        <v>0</v>
      </c>
      <c r="H37" s="9">
        <v>0</v>
      </c>
      <c r="I37" s="1">
        <v>0</v>
      </c>
      <c r="J37" s="9">
        <v>0</v>
      </c>
      <c r="K37" s="1">
        <v>0</v>
      </c>
      <c r="L37" s="9">
        <v>0</v>
      </c>
      <c r="M37" s="1">
        <v>0</v>
      </c>
      <c r="N37" s="9">
        <v>0</v>
      </c>
      <c r="O37" s="1">
        <v>0</v>
      </c>
      <c r="P37" s="9">
        <v>0</v>
      </c>
      <c r="Q37" s="1">
        <v>0</v>
      </c>
      <c r="R37" s="9">
        <v>0</v>
      </c>
      <c r="S37" s="1">
        <v>0</v>
      </c>
      <c r="T37" s="9">
        <v>0</v>
      </c>
      <c r="U37" s="1">
        <v>0</v>
      </c>
      <c r="V37" s="9">
        <v>0</v>
      </c>
      <c r="W37" s="1">
        <v>0</v>
      </c>
      <c r="X37" s="9">
        <v>0</v>
      </c>
      <c r="Y37" s="1">
        <v>0</v>
      </c>
      <c r="Z37" s="9">
        <v>0</v>
      </c>
      <c r="AA37" s="1">
        <v>0</v>
      </c>
      <c r="AB37" s="9">
        <v>0</v>
      </c>
      <c r="AC37" s="1">
        <v>0</v>
      </c>
    </row>
    <row r="38" spans="1:29">
      <c r="A38" s="1">
        <v>6700</v>
      </c>
      <c r="B38" s="1" t="s">
        <v>35</v>
      </c>
      <c r="C38" s="3">
        <f t="shared" si="4"/>
        <v>0</v>
      </c>
      <c r="D38" s="2">
        <f t="shared" si="4"/>
        <v>0</v>
      </c>
      <c r="E38" s="2">
        <f t="shared" si="5"/>
        <v>0</v>
      </c>
      <c r="F38" s="9">
        <v>0</v>
      </c>
      <c r="G38" s="1">
        <v>0</v>
      </c>
      <c r="H38" s="9">
        <v>0</v>
      </c>
      <c r="I38" s="1">
        <v>0</v>
      </c>
      <c r="J38" s="9">
        <v>0</v>
      </c>
      <c r="K38" s="1">
        <v>0</v>
      </c>
      <c r="L38" s="9">
        <v>0</v>
      </c>
      <c r="M38" s="1">
        <v>0</v>
      </c>
      <c r="N38" s="9">
        <v>0</v>
      </c>
      <c r="O38" s="1">
        <v>0</v>
      </c>
      <c r="P38" s="9">
        <v>0</v>
      </c>
      <c r="Q38" s="1">
        <v>0</v>
      </c>
      <c r="R38" s="9">
        <v>0</v>
      </c>
      <c r="S38" s="1">
        <v>0</v>
      </c>
      <c r="T38" s="9">
        <v>0</v>
      </c>
      <c r="U38" s="1">
        <v>0</v>
      </c>
      <c r="V38" s="9">
        <v>0</v>
      </c>
      <c r="W38" s="1">
        <v>0</v>
      </c>
      <c r="X38" s="9">
        <v>0</v>
      </c>
      <c r="Y38" s="1">
        <v>0</v>
      </c>
      <c r="Z38" s="9">
        <v>0</v>
      </c>
      <c r="AA38" s="1">
        <v>0</v>
      </c>
      <c r="AB38" s="9">
        <v>0</v>
      </c>
      <c r="AC38" s="1">
        <v>0</v>
      </c>
    </row>
    <row r="39" spans="1:29">
      <c r="A39" s="1">
        <v>6710</v>
      </c>
      <c r="B39" s="1" t="s">
        <v>36</v>
      </c>
      <c r="C39" s="3">
        <f t="shared" si="4"/>
        <v>0</v>
      </c>
      <c r="D39" s="2">
        <f t="shared" si="4"/>
        <v>0</v>
      </c>
      <c r="E39" s="2">
        <f t="shared" si="5"/>
        <v>0</v>
      </c>
      <c r="F39" s="9">
        <v>0</v>
      </c>
      <c r="G39" s="1">
        <v>0</v>
      </c>
      <c r="H39" s="9">
        <v>0</v>
      </c>
      <c r="I39" s="1">
        <v>0</v>
      </c>
      <c r="J39" s="9">
        <v>0</v>
      </c>
      <c r="K39" s="1">
        <v>0</v>
      </c>
      <c r="L39" s="9">
        <v>0</v>
      </c>
      <c r="M39" s="1">
        <v>0</v>
      </c>
      <c r="N39" s="9">
        <v>0</v>
      </c>
      <c r="O39" s="1">
        <v>0</v>
      </c>
      <c r="P39" s="9">
        <v>0</v>
      </c>
      <c r="Q39" s="1">
        <v>0</v>
      </c>
      <c r="R39" s="9">
        <v>0</v>
      </c>
      <c r="S39" s="1">
        <v>0</v>
      </c>
      <c r="T39" s="9">
        <v>0</v>
      </c>
      <c r="U39" s="1">
        <v>0</v>
      </c>
      <c r="V39" s="9">
        <v>0</v>
      </c>
      <c r="W39" s="1">
        <v>0</v>
      </c>
      <c r="X39" s="9">
        <v>0</v>
      </c>
      <c r="Y39" s="1">
        <v>0</v>
      </c>
      <c r="Z39" s="9">
        <v>0</v>
      </c>
      <c r="AA39" s="1">
        <v>0</v>
      </c>
      <c r="AB39" s="9">
        <v>0</v>
      </c>
      <c r="AC39" s="1">
        <v>0</v>
      </c>
    </row>
    <row r="40" spans="1:29">
      <c r="A40" s="1">
        <v>6800</v>
      </c>
      <c r="B40" s="1" t="s">
        <v>37</v>
      </c>
      <c r="C40" s="3">
        <f t="shared" si="4"/>
        <v>0</v>
      </c>
      <c r="D40" s="2">
        <f t="shared" si="4"/>
        <v>0</v>
      </c>
      <c r="E40" s="2">
        <f t="shared" si="5"/>
        <v>0</v>
      </c>
      <c r="F40" s="9">
        <v>0</v>
      </c>
      <c r="G40" s="1">
        <v>0</v>
      </c>
      <c r="H40" s="9">
        <v>0</v>
      </c>
      <c r="I40" s="1">
        <v>0</v>
      </c>
      <c r="J40" s="9">
        <v>0</v>
      </c>
      <c r="K40" s="1">
        <v>0</v>
      </c>
      <c r="L40" s="9">
        <v>0</v>
      </c>
      <c r="M40" s="1">
        <v>0</v>
      </c>
      <c r="N40" s="9">
        <v>0</v>
      </c>
      <c r="O40" s="1">
        <v>0</v>
      </c>
      <c r="P40" s="9">
        <v>0</v>
      </c>
      <c r="Q40" s="1">
        <v>0</v>
      </c>
      <c r="R40" s="9">
        <v>0</v>
      </c>
      <c r="S40" s="1">
        <v>0</v>
      </c>
      <c r="T40" s="9">
        <v>0</v>
      </c>
      <c r="U40" s="1">
        <v>0</v>
      </c>
      <c r="V40" s="9">
        <v>0</v>
      </c>
      <c r="W40" s="1">
        <v>0</v>
      </c>
      <c r="X40" s="9">
        <v>0</v>
      </c>
      <c r="Y40" s="1">
        <v>0</v>
      </c>
      <c r="Z40" s="9">
        <v>0</v>
      </c>
      <c r="AA40" s="1">
        <v>0</v>
      </c>
      <c r="AB40" s="9">
        <v>0</v>
      </c>
      <c r="AC40" s="1">
        <v>0</v>
      </c>
    </row>
    <row r="41" spans="1:29">
      <c r="A41" s="1">
        <v>6801</v>
      </c>
      <c r="B41" s="1" t="s">
        <v>38</v>
      </c>
      <c r="C41" s="3">
        <f t="shared" si="4"/>
        <v>0</v>
      </c>
      <c r="D41" s="2">
        <f t="shared" si="4"/>
        <v>0</v>
      </c>
      <c r="E41" s="2">
        <f t="shared" si="5"/>
        <v>0</v>
      </c>
      <c r="F41" s="9">
        <v>0</v>
      </c>
      <c r="G41" s="1">
        <v>0</v>
      </c>
      <c r="H41" s="9">
        <v>0</v>
      </c>
      <c r="I41" s="1">
        <v>0</v>
      </c>
      <c r="J41" s="9">
        <v>0</v>
      </c>
      <c r="K41" s="1">
        <v>0</v>
      </c>
      <c r="L41" s="9">
        <v>0</v>
      </c>
      <c r="M41" s="1">
        <v>0</v>
      </c>
      <c r="N41" s="9">
        <v>0</v>
      </c>
      <c r="O41" s="1">
        <v>0</v>
      </c>
      <c r="P41" s="9">
        <v>0</v>
      </c>
      <c r="Q41" s="1">
        <v>0</v>
      </c>
      <c r="R41" s="9">
        <v>0</v>
      </c>
      <c r="S41" s="1">
        <v>0</v>
      </c>
      <c r="T41" s="9">
        <v>0</v>
      </c>
      <c r="U41" s="1">
        <v>0</v>
      </c>
      <c r="V41" s="9">
        <v>0</v>
      </c>
      <c r="W41" s="1">
        <v>0</v>
      </c>
      <c r="X41" s="9">
        <v>0</v>
      </c>
      <c r="Y41" s="1">
        <v>0</v>
      </c>
      <c r="Z41" s="9">
        <v>0</v>
      </c>
      <c r="AA41" s="1">
        <v>0</v>
      </c>
      <c r="AB41" s="9">
        <v>0</v>
      </c>
      <c r="AC41" s="1">
        <v>0</v>
      </c>
    </row>
    <row r="42" spans="1:29">
      <c r="A42" s="1">
        <v>6860</v>
      </c>
      <c r="B42" s="1" t="s">
        <v>39</v>
      </c>
      <c r="C42" s="3">
        <f t="shared" si="4"/>
        <v>0</v>
      </c>
      <c r="D42" s="2">
        <f t="shared" si="4"/>
        <v>0</v>
      </c>
      <c r="E42" s="2">
        <f t="shared" si="5"/>
        <v>0</v>
      </c>
      <c r="F42" s="9">
        <v>0</v>
      </c>
      <c r="G42" s="1">
        <v>0</v>
      </c>
      <c r="H42" s="9">
        <v>0</v>
      </c>
      <c r="I42" s="1">
        <v>0</v>
      </c>
      <c r="J42" s="9">
        <v>0</v>
      </c>
      <c r="K42" s="1">
        <v>0</v>
      </c>
      <c r="L42" s="9">
        <v>0</v>
      </c>
      <c r="M42" s="1">
        <v>0</v>
      </c>
      <c r="N42" s="9">
        <v>0</v>
      </c>
      <c r="O42" s="1">
        <v>0</v>
      </c>
      <c r="P42" s="9">
        <v>0</v>
      </c>
      <c r="Q42" s="1">
        <v>0</v>
      </c>
      <c r="R42" s="9">
        <v>0</v>
      </c>
      <c r="S42" s="1">
        <v>0</v>
      </c>
      <c r="T42" s="9">
        <v>0</v>
      </c>
      <c r="U42" s="1">
        <v>0</v>
      </c>
      <c r="V42" s="9">
        <v>0</v>
      </c>
      <c r="W42" s="1">
        <v>0</v>
      </c>
      <c r="X42" s="9">
        <v>0</v>
      </c>
      <c r="Y42" s="1">
        <v>0</v>
      </c>
      <c r="Z42" s="9">
        <v>0</v>
      </c>
      <c r="AA42" s="1">
        <v>0</v>
      </c>
      <c r="AB42" s="9">
        <v>0</v>
      </c>
      <c r="AC42" s="1">
        <v>0</v>
      </c>
    </row>
    <row r="43" spans="1:29">
      <c r="A43" s="1">
        <v>6861</v>
      </c>
      <c r="B43" s="1" t="s">
        <v>40</v>
      </c>
      <c r="C43" s="3">
        <f t="shared" si="4"/>
        <v>0</v>
      </c>
      <c r="D43" s="2">
        <f t="shared" si="4"/>
        <v>0</v>
      </c>
      <c r="E43" s="2">
        <f t="shared" si="5"/>
        <v>0</v>
      </c>
      <c r="F43" s="9">
        <v>0</v>
      </c>
      <c r="G43" s="1">
        <v>0</v>
      </c>
      <c r="H43" s="9">
        <v>0</v>
      </c>
      <c r="I43" s="1">
        <v>0</v>
      </c>
      <c r="J43" s="9">
        <v>0</v>
      </c>
      <c r="K43" s="1">
        <v>0</v>
      </c>
      <c r="L43" s="9">
        <v>0</v>
      </c>
      <c r="M43" s="1">
        <v>0</v>
      </c>
      <c r="N43" s="9">
        <v>0</v>
      </c>
      <c r="O43" s="1">
        <v>0</v>
      </c>
      <c r="P43" s="9">
        <v>0</v>
      </c>
      <c r="Q43" s="1">
        <v>0</v>
      </c>
      <c r="R43" s="9">
        <v>0</v>
      </c>
      <c r="S43" s="1">
        <v>0</v>
      </c>
      <c r="T43" s="9">
        <v>0</v>
      </c>
      <c r="U43" s="1">
        <v>0</v>
      </c>
      <c r="V43" s="9">
        <v>0</v>
      </c>
      <c r="W43" s="1">
        <v>0</v>
      </c>
      <c r="X43" s="9">
        <v>0</v>
      </c>
      <c r="Y43" s="1">
        <v>0</v>
      </c>
      <c r="Z43" s="9">
        <v>0</v>
      </c>
      <c r="AA43" s="1">
        <v>0</v>
      </c>
      <c r="AB43" s="9">
        <v>0</v>
      </c>
      <c r="AC43" s="1">
        <v>0</v>
      </c>
    </row>
    <row r="44" spans="1:29">
      <c r="A44" s="1">
        <v>6862</v>
      </c>
      <c r="B44" s="1" t="s">
        <v>41</v>
      </c>
      <c r="C44" s="3">
        <f t="shared" si="4"/>
        <v>0</v>
      </c>
      <c r="D44" s="2">
        <f t="shared" si="4"/>
        <v>0</v>
      </c>
      <c r="E44" s="2">
        <f t="shared" si="5"/>
        <v>0</v>
      </c>
      <c r="F44" s="9">
        <v>0</v>
      </c>
      <c r="G44" s="1">
        <v>0</v>
      </c>
      <c r="H44" s="9">
        <v>0</v>
      </c>
      <c r="I44" s="1">
        <v>0</v>
      </c>
      <c r="J44" s="9">
        <v>0</v>
      </c>
      <c r="K44" s="1">
        <v>0</v>
      </c>
      <c r="L44" s="9">
        <v>0</v>
      </c>
      <c r="M44" s="1">
        <v>0</v>
      </c>
      <c r="N44" s="9">
        <v>0</v>
      </c>
      <c r="O44" s="1">
        <v>0</v>
      </c>
      <c r="P44" s="9">
        <v>0</v>
      </c>
      <c r="Q44" s="1">
        <v>0</v>
      </c>
      <c r="R44" s="9">
        <v>0</v>
      </c>
      <c r="S44" s="1">
        <v>0</v>
      </c>
      <c r="T44" s="9">
        <v>0</v>
      </c>
      <c r="U44" s="1">
        <v>0</v>
      </c>
      <c r="V44" s="9">
        <v>0</v>
      </c>
      <c r="W44" s="1">
        <v>0</v>
      </c>
      <c r="X44" s="9">
        <v>0</v>
      </c>
      <c r="Y44" s="1">
        <v>0</v>
      </c>
      <c r="Z44" s="9">
        <v>0</v>
      </c>
      <c r="AA44" s="1">
        <v>0</v>
      </c>
      <c r="AB44" s="9">
        <v>0</v>
      </c>
      <c r="AC44" s="1">
        <v>0</v>
      </c>
    </row>
    <row r="45" spans="1:29">
      <c r="A45" s="1">
        <v>6901</v>
      </c>
      <c r="B45" s="1" t="s">
        <v>42</v>
      </c>
      <c r="C45" s="3">
        <f t="shared" si="4"/>
        <v>0</v>
      </c>
      <c r="D45" s="2">
        <f t="shared" si="4"/>
        <v>0</v>
      </c>
      <c r="E45" s="2">
        <f t="shared" si="5"/>
        <v>0</v>
      </c>
      <c r="F45" s="9">
        <v>0</v>
      </c>
      <c r="G45" s="1">
        <v>0</v>
      </c>
      <c r="H45" s="9">
        <v>0</v>
      </c>
      <c r="I45" s="1">
        <v>0</v>
      </c>
      <c r="J45" s="9">
        <v>0</v>
      </c>
      <c r="K45" s="1">
        <v>0</v>
      </c>
      <c r="L45" s="9">
        <v>0</v>
      </c>
      <c r="M45" s="1">
        <v>0</v>
      </c>
      <c r="N45" s="9">
        <v>0</v>
      </c>
      <c r="O45" s="1">
        <v>0</v>
      </c>
      <c r="P45" s="9">
        <v>0</v>
      </c>
      <c r="Q45" s="1">
        <v>0</v>
      </c>
      <c r="R45" s="9">
        <v>0</v>
      </c>
      <c r="S45" s="1">
        <v>0</v>
      </c>
      <c r="T45" s="9">
        <v>0</v>
      </c>
      <c r="U45" s="1">
        <v>0</v>
      </c>
      <c r="V45" s="9">
        <v>0</v>
      </c>
      <c r="W45" s="1">
        <v>0</v>
      </c>
      <c r="X45" s="9">
        <v>0</v>
      </c>
      <c r="Y45" s="1">
        <v>0</v>
      </c>
      <c r="Z45" s="9">
        <v>0</v>
      </c>
      <c r="AA45" s="1">
        <v>0</v>
      </c>
      <c r="AB45" s="9">
        <v>0</v>
      </c>
      <c r="AC45" s="1">
        <v>0</v>
      </c>
    </row>
    <row r="46" spans="1:29">
      <c r="A46" s="1">
        <v>6902</v>
      </c>
      <c r="B46" s="1" t="s">
        <v>43</v>
      </c>
      <c r="C46" s="3">
        <f t="shared" si="4"/>
        <v>0</v>
      </c>
      <c r="D46" s="2">
        <f t="shared" si="4"/>
        <v>0</v>
      </c>
      <c r="E46" s="2">
        <f t="shared" si="5"/>
        <v>0</v>
      </c>
      <c r="F46" s="9">
        <v>0</v>
      </c>
      <c r="G46" s="1">
        <v>0</v>
      </c>
      <c r="H46" s="9">
        <v>0</v>
      </c>
      <c r="I46" s="1">
        <v>0</v>
      </c>
      <c r="J46" s="9">
        <v>0</v>
      </c>
      <c r="K46" s="1">
        <v>0</v>
      </c>
      <c r="L46" s="9">
        <v>0</v>
      </c>
      <c r="M46" s="1">
        <v>0</v>
      </c>
      <c r="N46" s="9">
        <v>0</v>
      </c>
      <c r="O46" s="1">
        <v>0</v>
      </c>
      <c r="P46" s="9">
        <v>0</v>
      </c>
      <c r="Q46" s="1">
        <v>0</v>
      </c>
      <c r="R46" s="9">
        <v>0</v>
      </c>
      <c r="S46" s="1">
        <v>0</v>
      </c>
      <c r="T46" s="9">
        <v>0</v>
      </c>
      <c r="U46" s="1">
        <v>0</v>
      </c>
      <c r="V46" s="9">
        <v>0</v>
      </c>
      <c r="W46" s="1">
        <v>0</v>
      </c>
      <c r="X46" s="9">
        <v>0</v>
      </c>
      <c r="Y46" s="1">
        <v>0</v>
      </c>
      <c r="Z46" s="9">
        <v>0</v>
      </c>
      <c r="AA46" s="1">
        <v>0</v>
      </c>
      <c r="AB46" s="9">
        <v>0</v>
      </c>
      <c r="AC46" s="1">
        <v>0</v>
      </c>
    </row>
    <row r="47" spans="1:29">
      <c r="A47" s="1">
        <v>7320</v>
      </c>
      <c r="B47" s="1" t="s">
        <v>44</v>
      </c>
      <c r="C47" s="3">
        <f t="shared" si="4"/>
        <v>20000</v>
      </c>
      <c r="D47" s="2">
        <f t="shared" si="4"/>
        <v>0</v>
      </c>
      <c r="E47" s="2">
        <f t="shared" si="5"/>
        <v>20000</v>
      </c>
      <c r="F47" s="9">
        <v>0</v>
      </c>
      <c r="G47" s="1">
        <v>0</v>
      </c>
      <c r="H47" s="9">
        <v>0</v>
      </c>
      <c r="I47" s="1">
        <v>0</v>
      </c>
      <c r="J47" s="9">
        <v>0</v>
      </c>
      <c r="K47" s="1">
        <v>0</v>
      </c>
      <c r="L47" s="9">
        <v>0</v>
      </c>
      <c r="M47" s="1">
        <v>0</v>
      </c>
      <c r="N47" s="9">
        <v>8000</v>
      </c>
      <c r="O47" s="1">
        <v>0</v>
      </c>
      <c r="P47" s="9">
        <v>6000</v>
      </c>
      <c r="Q47" s="1">
        <v>0</v>
      </c>
      <c r="R47" s="9">
        <v>0</v>
      </c>
      <c r="S47" s="1">
        <v>0</v>
      </c>
      <c r="T47" s="9">
        <v>6000</v>
      </c>
      <c r="U47" s="1">
        <v>0</v>
      </c>
      <c r="V47" s="9">
        <v>0</v>
      </c>
      <c r="W47" s="1">
        <v>0</v>
      </c>
      <c r="X47" s="9">
        <v>0</v>
      </c>
      <c r="Y47" s="1">
        <v>0</v>
      </c>
      <c r="Z47" s="9">
        <v>0</v>
      </c>
      <c r="AA47" s="1">
        <v>0</v>
      </c>
      <c r="AB47" s="9">
        <v>0</v>
      </c>
      <c r="AC47" s="1">
        <v>0</v>
      </c>
    </row>
    <row r="48" spans="1:29">
      <c r="A48" s="1">
        <v>7420</v>
      </c>
      <c r="B48" s="1" t="s">
        <v>45</v>
      </c>
      <c r="C48" s="3">
        <f t="shared" si="4"/>
        <v>0</v>
      </c>
      <c r="D48" s="2">
        <f t="shared" si="4"/>
        <v>0</v>
      </c>
      <c r="E48" s="2">
        <f t="shared" si="5"/>
        <v>0</v>
      </c>
      <c r="F48" s="9">
        <v>0</v>
      </c>
      <c r="G48" s="1">
        <v>0</v>
      </c>
      <c r="H48" s="9">
        <v>0</v>
      </c>
      <c r="I48" s="1">
        <v>0</v>
      </c>
      <c r="J48" s="9">
        <v>0</v>
      </c>
      <c r="K48" s="1">
        <v>0</v>
      </c>
      <c r="L48" s="9">
        <v>0</v>
      </c>
      <c r="M48" s="1">
        <v>0</v>
      </c>
      <c r="N48" s="9">
        <v>0</v>
      </c>
      <c r="O48" s="1">
        <v>0</v>
      </c>
      <c r="P48" s="9">
        <v>0</v>
      </c>
      <c r="Q48" s="1">
        <v>0</v>
      </c>
      <c r="R48" s="9">
        <v>0</v>
      </c>
      <c r="S48" s="1">
        <v>0</v>
      </c>
      <c r="T48" s="9">
        <v>0</v>
      </c>
      <c r="U48" s="1">
        <v>0</v>
      </c>
      <c r="V48" s="9">
        <v>0</v>
      </c>
      <c r="W48" s="1">
        <v>0</v>
      </c>
      <c r="X48" s="9">
        <v>0</v>
      </c>
      <c r="Y48" s="1">
        <v>0</v>
      </c>
      <c r="Z48" s="9">
        <v>0</v>
      </c>
      <c r="AA48" s="1">
        <v>0</v>
      </c>
      <c r="AB48" s="9">
        <v>0</v>
      </c>
      <c r="AC48" s="1">
        <v>0</v>
      </c>
    </row>
    <row r="49" spans="1:29">
      <c r="A49" s="1">
        <v>7500</v>
      </c>
      <c r="B49" s="1" t="s">
        <v>46</v>
      </c>
      <c r="C49" s="3">
        <f t="shared" si="4"/>
        <v>0</v>
      </c>
      <c r="D49" s="2">
        <f t="shared" si="4"/>
        <v>0</v>
      </c>
      <c r="E49" s="2">
        <f t="shared" si="5"/>
        <v>0</v>
      </c>
      <c r="F49" s="9">
        <v>0</v>
      </c>
      <c r="G49" s="1">
        <v>0</v>
      </c>
      <c r="H49" s="9">
        <v>0</v>
      </c>
      <c r="I49" s="1">
        <v>0</v>
      </c>
      <c r="J49" s="9">
        <v>0</v>
      </c>
      <c r="K49" s="1">
        <v>0</v>
      </c>
      <c r="L49" s="9">
        <v>0</v>
      </c>
      <c r="M49" s="1">
        <v>0</v>
      </c>
      <c r="N49" s="9">
        <v>0</v>
      </c>
      <c r="O49" s="1">
        <v>0</v>
      </c>
      <c r="P49" s="9">
        <v>0</v>
      </c>
      <c r="Q49" s="1">
        <v>0</v>
      </c>
      <c r="R49" s="9">
        <v>0</v>
      </c>
      <c r="S49" s="1">
        <v>0</v>
      </c>
      <c r="T49" s="9">
        <v>0</v>
      </c>
      <c r="U49" s="1">
        <v>0</v>
      </c>
      <c r="V49" s="9">
        <v>0</v>
      </c>
      <c r="W49" s="1">
        <v>0</v>
      </c>
      <c r="X49" s="9">
        <v>0</v>
      </c>
      <c r="Y49" s="1">
        <v>0</v>
      </c>
      <c r="Z49" s="9">
        <v>0</v>
      </c>
      <c r="AA49" s="1">
        <v>0</v>
      </c>
      <c r="AB49" s="9">
        <v>0</v>
      </c>
      <c r="AC49" s="1">
        <v>0</v>
      </c>
    </row>
    <row r="50" spans="1:29">
      <c r="A50" s="1">
        <v>7720</v>
      </c>
      <c r="B50" s="1" t="s">
        <v>47</v>
      </c>
      <c r="C50" s="3">
        <f t="shared" si="4"/>
        <v>0</v>
      </c>
      <c r="D50" s="2">
        <f t="shared" si="4"/>
        <v>0</v>
      </c>
      <c r="E50" s="2">
        <f t="shared" si="5"/>
        <v>0</v>
      </c>
      <c r="F50" s="9">
        <v>0</v>
      </c>
      <c r="G50" s="1">
        <v>0</v>
      </c>
      <c r="H50" s="9">
        <v>0</v>
      </c>
      <c r="I50" s="1">
        <v>0</v>
      </c>
      <c r="J50" s="9">
        <v>0</v>
      </c>
      <c r="K50" s="1">
        <v>0</v>
      </c>
      <c r="L50" s="9">
        <v>0</v>
      </c>
      <c r="M50" s="1">
        <v>0</v>
      </c>
      <c r="N50" s="9">
        <v>0</v>
      </c>
      <c r="O50" s="1">
        <v>0</v>
      </c>
      <c r="P50" s="9">
        <v>0</v>
      </c>
      <c r="Q50" s="1">
        <v>0</v>
      </c>
      <c r="R50" s="9">
        <v>0</v>
      </c>
      <c r="S50" s="1">
        <v>0</v>
      </c>
      <c r="T50" s="9">
        <v>0</v>
      </c>
      <c r="U50" s="1">
        <v>0</v>
      </c>
      <c r="V50" s="9">
        <v>0</v>
      </c>
      <c r="W50" s="1">
        <v>0</v>
      </c>
      <c r="X50" s="9">
        <v>0</v>
      </c>
      <c r="Y50" s="1">
        <v>0</v>
      </c>
      <c r="Z50" s="9">
        <v>0</v>
      </c>
      <c r="AA50" s="1">
        <v>0</v>
      </c>
      <c r="AB50" s="9">
        <v>0</v>
      </c>
      <c r="AC50" s="1">
        <v>0</v>
      </c>
    </row>
    <row r="51" spans="1:29">
      <c r="A51" s="1">
        <v>7770</v>
      </c>
      <c r="B51" s="1" t="s">
        <v>48</v>
      </c>
      <c r="C51" s="3">
        <f t="shared" si="4"/>
        <v>0</v>
      </c>
      <c r="D51" s="2">
        <f t="shared" si="4"/>
        <v>0</v>
      </c>
      <c r="E51" s="2">
        <f t="shared" si="5"/>
        <v>0</v>
      </c>
      <c r="F51" s="9">
        <v>0</v>
      </c>
      <c r="G51" s="1">
        <v>0</v>
      </c>
      <c r="H51" s="9">
        <v>0</v>
      </c>
      <c r="I51" s="1">
        <v>0</v>
      </c>
      <c r="J51" s="9">
        <v>0</v>
      </c>
      <c r="K51" s="1">
        <v>0</v>
      </c>
      <c r="L51" s="9">
        <v>0</v>
      </c>
      <c r="M51" s="1">
        <v>0</v>
      </c>
      <c r="N51" s="9">
        <v>0</v>
      </c>
      <c r="O51" s="1">
        <v>0</v>
      </c>
      <c r="P51" s="9">
        <v>0</v>
      </c>
      <c r="Q51" s="1">
        <v>0</v>
      </c>
      <c r="R51" s="9">
        <v>0</v>
      </c>
      <c r="S51" s="1">
        <v>0</v>
      </c>
      <c r="T51" s="9">
        <v>0</v>
      </c>
      <c r="U51" s="1">
        <v>0</v>
      </c>
      <c r="V51" s="9">
        <v>0</v>
      </c>
      <c r="W51" s="1">
        <v>0</v>
      </c>
      <c r="X51" s="9">
        <v>0</v>
      </c>
      <c r="Y51" s="1">
        <v>0</v>
      </c>
      <c r="Z51" s="9">
        <v>0</v>
      </c>
      <c r="AA51" s="1">
        <v>0</v>
      </c>
      <c r="AB51" s="9">
        <v>0</v>
      </c>
      <c r="AC51" s="1">
        <v>0</v>
      </c>
    </row>
    <row r="52" spans="1:29">
      <c r="A52" s="1">
        <v>7771</v>
      </c>
      <c r="B52" s="1" t="s">
        <v>49</v>
      </c>
      <c r="C52" s="3">
        <f t="shared" si="4"/>
        <v>0</v>
      </c>
      <c r="D52" s="2">
        <f t="shared" si="4"/>
        <v>0</v>
      </c>
      <c r="E52" s="2">
        <f t="shared" si="5"/>
        <v>0</v>
      </c>
      <c r="F52" s="9">
        <v>0</v>
      </c>
      <c r="G52" s="1">
        <v>0</v>
      </c>
      <c r="H52" s="9">
        <v>0</v>
      </c>
      <c r="I52" s="1">
        <v>0</v>
      </c>
      <c r="J52" s="9">
        <v>0</v>
      </c>
      <c r="K52" s="1">
        <v>0</v>
      </c>
      <c r="L52" s="9">
        <v>0</v>
      </c>
      <c r="M52" s="1">
        <v>0</v>
      </c>
      <c r="N52" s="9">
        <v>0</v>
      </c>
      <c r="O52" s="1">
        <v>0</v>
      </c>
      <c r="P52" s="9">
        <v>0</v>
      </c>
      <c r="Q52" s="1">
        <v>0</v>
      </c>
      <c r="R52" s="9">
        <v>0</v>
      </c>
      <c r="S52" s="1">
        <v>0</v>
      </c>
      <c r="T52" s="9">
        <v>0</v>
      </c>
      <c r="U52" s="1">
        <v>0</v>
      </c>
      <c r="V52" s="9">
        <v>0</v>
      </c>
      <c r="W52" s="1">
        <v>0</v>
      </c>
      <c r="X52" s="9">
        <v>0</v>
      </c>
      <c r="Y52" s="1">
        <v>0</v>
      </c>
      <c r="Z52" s="9">
        <v>0</v>
      </c>
      <c r="AA52" s="1">
        <v>0</v>
      </c>
      <c r="AB52" s="9">
        <v>0</v>
      </c>
      <c r="AC52" s="1">
        <v>0</v>
      </c>
    </row>
    <row r="53" spans="1:29">
      <c r="A53" s="1">
        <v>7790</v>
      </c>
      <c r="B53" s="1" t="s">
        <v>50</v>
      </c>
      <c r="C53" s="3">
        <f t="shared" si="4"/>
        <v>0</v>
      </c>
      <c r="D53" s="2">
        <f t="shared" si="4"/>
        <v>0</v>
      </c>
      <c r="E53" s="2">
        <f t="shared" si="5"/>
        <v>0</v>
      </c>
      <c r="F53" s="9">
        <v>0</v>
      </c>
      <c r="G53" s="1">
        <v>0</v>
      </c>
      <c r="H53" s="9">
        <v>0</v>
      </c>
      <c r="I53" s="1">
        <v>0</v>
      </c>
      <c r="J53" s="9">
        <v>0</v>
      </c>
      <c r="K53" s="1">
        <v>0</v>
      </c>
      <c r="L53" s="9">
        <v>0</v>
      </c>
      <c r="M53" s="1">
        <v>0</v>
      </c>
      <c r="N53" s="9">
        <v>0</v>
      </c>
      <c r="O53" s="1">
        <v>0</v>
      </c>
      <c r="P53" s="9">
        <v>0</v>
      </c>
      <c r="Q53" s="1">
        <v>0</v>
      </c>
      <c r="R53" s="9">
        <v>0</v>
      </c>
      <c r="S53" s="1">
        <v>0</v>
      </c>
      <c r="T53" s="9">
        <v>0</v>
      </c>
      <c r="U53" s="1">
        <v>0</v>
      </c>
      <c r="V53" s="9">
        <v>0</v>
      </c>
      <c r="W53" s="1">
        <v>0</v>
      </c>
      <c r="X53" s="9">
        <v>0</v>
      </c>
      <c r="Y53" s="1">
        <v>0</v>
      </c>
      <c r="Z53" s="9">
        <v>0</v>
      </c>
      <c r="AA53" s="1">
        <v>0</v>
      </c>
      <c r="AB53" s="9">
        <v>0</v>
      </c>
      <c r="AC53" s="1">
        <v>0</v>
      </c>
    </row>
    <row r="54" spans="1:29">
      <c r="A54" s="1">
        <v>7793</v>
      </c>
      <c r="B54" s="1" t="s">
        <v>51</v>
      </c>
      <c r="C54" s="3">
        <f t="shared" si="4"/>
        <v>0</v>
      </c>
      <c r="D54" s="2">
        <f t="shared" si="4"/>
        <v>0</v>
      </c>
      <c r="E54" s="2">
        <f t="shared" si="5"/>
        <v>0</v>
      </c>
      <c r="F54" s="9">
        <v>0</v>
      </c>
      <c r="G54" s="1">
        <v>0</v>
      </c>
      <c r="H54" s="9">
        <v>0</v>
      </c>
      <c r="I54" s="1">
        <v>0</v>
      </c>
      <c r="J54" s="9">
        <v>0</v>
      </c>
      <c r="K54" s="1">
        <v>0</v>
      </c>
      <c r="L54" s="9">
        <v>0</v>
      </c>
      <c r="M54" s="1">
        <v>0</v>
      </c>
      <c r="N54" s="9">
        <v>0</v>
      </c>
      <c r="O54" s="1">
        <v>0</v>
      </c>
      <c r="P54" s="9">
        <v>0</v>
      </c>
      <c r="Q54" s="1">
        <v>0</v>
      </c>
      <c r="R54" s="9">
        <v>0</v>
      </c>
      <c r="S54" s="1">
        <v>0</v>
      </c>
      <c r="T54" s="9">
        <v>0</v>
      </c>
      <c r="U54" s="1">
        <v>0</v>
      </c>
      <c r="V54" s="9">
        <v>0</v>
      </c>
      <c r="W54" s="1">
        <v>0</v>
      </c>
      <c r="X54" s="9">
        <v>0</v>
      </c>
      <c r="Y54" s="1">
        <v>0</v>
      </c>
      <c r="Z54" s="9">
        <v>0</v>
      </c>
      <c r="AA54" s="1">
        <v>0</v>
      </c>
      <c r="AB54" s="9">
        <v>0</v>
      </c>
      <c r="AC54" s="1">
        <v>0</v>
      </c>
    </row>
    <row r="55" spans="1:29">
      <c r="A55" s="1">
        <v>8050</v>
      </c>
      <c r="B55" s="1" t="s">
        <v>52</v>
      </c>
      <c r="C55" s="3">
        <f t="shared" si="4"/>
        <v>0</v>
      </c>
      <c r="D55" s="2">
        <f t="shared" si="4"/>
        <v>0</v>
      </c>
      <c r="E55" s="2">
        <f t="shared" si="5"/>
        <v>0</v>
      </c>
      <c r="F55" s="9">
        <v>0</v>
      </c>
      <c r="G55" s="1">
        <v>0</v>
      </c>
      <c r="H55" s="9">
        <v>0</v>
      </c>
      <c r="I55" s="1">
        <v>0</v>
      </c>
      <c r="J55" s="9">
        <v>0</v>
      </c>
      <c r="K55" s="1">
        <v>0</v>
      </c>
      <c r="L55" s="9">
        <v>0</v>
      </c>
      <c r="M55" s="1">
        <v>0</v>
      </c>
      <c r="N55" s="9">
        <v>0</v>
      </c>
      <c r="O55" s="1">
        <v>0</v>
      </c>
      <c r="P55" s="9">
        <v>0</v>
      </c>
      <c r="Q55" s="1">
        <v>0</v>
      </c>
      <c r="R55" s="9">
        <v>0</v>
      </c>
      <c r="S55" s="1">
        <v>0</v>
      </c>
      <c r="T55" s="9">
        <v>0</v>
      </c>
      <c r="U55" s="1">
        <v>0</v>
      </c>
      <c r="V55" s="9">
        <v>0</v>
      </c>
      <c r="W55" s="1">
        <v>0</v>
      </c>
      <c r="X55" s="9">
        <v>0</v>
      </c>
      <c r="Y55" s="1">
        <v>0</v>
      </c>
      <c r="Z55" s="9">
        <v>0</v>
      </c>
      <c r="AA55" s="1">
        <v>0</v>
      </c>
      <c r="AB55" s="9">
        <v>0</v>
      </c>
      <c r="AC55" s="1">
        <v>0</v>
      </c>
    </row>
    <row r="56" spans="1:29">
      <c r="A56" s="1">
        <v>8150</v>
      </c>
      <c r="B56" s="1" t="s">
        <v>53</v>
      </c>
      <c r="C56" s="3">
        <f t="shared" si="4"/>
        <v>0</v>
      </c>
      <c r="D56" s="2">
        <f t="shared" si="4"/>
        <v>0</v>
      </c>
      <c r="E56" s="2">
        <f t="shared" si="5"/>
        <v>0</v>
      </c>
      <c r="F56" s="9">
        <v>0</v>
      </c>
      <c r="G56" s="1">
        <v>0</v>
      </c>
      <c r="H56" s="9">
        <v>0</v>
      </c>
      <c r="I56" s="1">
        <v>0</v>
      </c>
      <c r="J56" s="9">
        <v>0</v>
      </c>
      <c r="K56" s="1">
        <v>0</v>
      </c>
      <c r="L56" s="9">
        <v>0</v>
      </c>
      <c r="M56" s="1">
        <v>0</v>
      </c>
      <c r="N56" s="9">
        <v>0</v>
      </c>
      <c r="O56" s="1">
        <v>0</v>
      </c>
      <c r="P56" s="9">
        <v>0</v>
      </c>
      <c r="Q56" s="1">
        <v>0</v>
      </c>
      <c r="R56" s="9">
        <v>0</v>
      </c>
      <c r="S56" s="1">
        <v>0</v>
      </c>
      <c r="T56" s="9">
        <v>0</v>
      </c>
      <c r="U56" s="1">
        <v>0</v>
      </c>
      <c r="V56" s="9">
        <v>0</v>
      </c>
      <c r="W56" s="1">
        <v>0</v>
      </c>
      <c r="X56" s="9">
        <v>0</v>
      </c>
      <c r="Y56" s="1">
        <v>0</v>
      </c>
      <c r="Z56" s="9">
        <v>0</v>
      </c>
      <c r="AA56" s="1">
        <v>0</v>
      </c>
      <c r="AB56" s="9">
        <v>0</v>
      </c>
      <c r="AC56" s="1">
        <v>0</v>
      </c>
    </row>
    <row r="57" spans="1:29">
      <c r="A57" s="1">
        <v>8960</v>
      </c>
      <c r="B57" s="1" t="s">
        <v>54</v>
      </c>
      <c r="C57" s="3">
        <f t="shared" si="4"/>
        <v>0</v>
      </c>
      <c r="D57" s="2">
        <f t="shared" si="4"/>
        <v>0</v>
      </c>
      <c r="E57" s="2">
        <f t="shared" si="5"/>
        <v>0</v>
      </c>
      <c r="F57" s="9">
        <v>0</v>
      </c>
      <c r="G57" s="1">
        <v>0</v>
      </c>
      <c r="H57" s="9">
        <v>0</v>
      </c>
      <c r="I57" s="1">
        <v>0</v>
      </c>
      <c r="J57" s="9">
        <v>0</v>
      </c>
      <c r="K57" s="1">
        <v>0</v>
      </c>
      <c r="L57" s="9">
        <v>0</v>
      </c>
      <c r="M57" s="1">
        <v>0</v>
      </c>
      <c r="N57" s="9">
        <v>0</v>
      </c>
      <c r="O57" s="1">
        <v>0</v>
      </c>
      <c r="P57" s="9">
        <v>0</v>
      </c>
      <c r="Q57" s="1">
        <v>0</v>
      </c>
      <c r="R57" s="9">
        <v>0</v>
      </c>
      <c r="S57" s="1">
        <v>0</v>
      </c>
      <c r="T57" s="9">
        <v>0</v>
      </c>
      <c r="U57" s="1">
        <v>0</v>
      </c>
      <c r="V57" s="9">
        <v>0</v>
      </c>
      <c r="W57" s="1">
        <v>0</v>
      </c>
      <c r="X57" s="9">
        <v>0</v>
      </c>
      <c r="Y57" s="1">
        <v>0</v>
      </c>
      <c r="Z57" s="9">
        <v>0</v>
      </c>
      <c r="AA57" s="1">
        <v>0</v>
      </c>
      <c r="AB57" s="9">
        <v>0</v>
      </c>
      <c r="AC57" s="1">
        <v>0</v>
      </c>
    </row>
    <row r="58" spans="1:29">
      <c r="A58" s="1">
        <v>8990</v>
      </c>
      <c r="B58" s="1" t="s">
        <v>55</v>
      </c>
      <c r="C58" s="3">
        <f t="shared" si="4"/>
        <v>0</v>
      </c>
      <c r="D58" s="2">
        <f t="shared" si="4"/>
        <v>0</v>
      </c>
      <c r="E58" s="2">
        <f t="shared" si="5"/>
        <v>0</v>
      </c>
      <c r="F58" s="9">
        <v>0</v>
      </c>
      <c r="G58" s="1">
        <v>0</v>
      </c>
      <c r="H58" s="9">
        <v>0</v>
      </c>
      <c r="I58" s="1">
        <v>0</v>
      </c>
      <c r="J58" s="9">
        <v>0</v>
      </c>
      <c r="K58" s="1">
        <v>0</v>
      </c>
      <c r="L58" s="9">
        <v>0</v>
      </c>
      <c r="M58" s="1">
        <v>0</v>
      </c>
      <c r="N58" s="9">
        <v>0</v>
      </c>
      <c r="O58" s="1">
        <v>0</v>
      </c>
      <c r="P58" s="9">
        <v>0</v>
      </c>
      <c r="Q58" s="1">
        <v>0</v>
      </c>
      <c r="R58" s="9">
        <v>0</v>
      </c>
      <c r="S58" s="1">
        <v>0</v>
      </c>
      <c r="T58" s="9">
        <v>0</v>
      </c>
      <c r="U58" s="1">
        <v>0</v>
      </c>
      <c r="V58" s="9">
        <v>0</v>
      </c>
      <c r="W58" s="1">
        <v>0</v>
      </c>
      <c r="X58" s="9">
        <v>0</v>
      </c>
      <c r="Y58" s="1">
        <v>0</v>
      </c>
      <c r="Z58" s="9">
        <v>0</v>
      </c>
      <c r="AA58" s="1">
        <v>0</v>
      </c>
      <c r="AB58" s="9">
        <v>0</v>
      </c>
      <c r="AC58" s="1">
        <v>0</v>
      </c>
    </row>
    <row r="59" spans="1:29" s="6" customFormat="1">
      <c r="A59" s="4" t="s">
        <v>56</v>
      </c>
      <c r="B59" s="4"/>
      <c r="C59" s="5">
        <f>SUM(C18:C58)</f>
        <v>183649.8</v>
      </c>
      <c r="D59" s="5">
        <f>SUM(D18:D58)</f>
        <v>0</v>
      </c>
      <c r="E59" s="5">
        <f t="shared" si="5"/>
        <v>183649.8</v>
      </c>
      <c r="F59" s="8">
        <f>SUM(F18:F58)</f>
        <v>22584.966666666667</v>
      </c>
      <c r="G59" s="4">
        <f t="shared" ref="G59:AC59" si="6">SUM(G18:G58)</f>
        <v>0</v>
      </c>
      <c r="H59" s="8">
        <f t="shared" si="6"/>
        <v>9816.6666666666679</v>
      </c>
      <c r="I59" s="4">
        <f t="shared" si="6"/>
        <v>0</v>
      </c>
      <c r="J59" s="8">
        <f t="shared" si="6"/>
        <v>12584.966666666667</v>
      </c>
      <c r="K59" s="4">
        <f t="shared" si="6"/>
        <v>0</v>
      </c>
      <c r="L59" s="8">
        <f t="shared" si="6"/>
        <v>9816.6666666666679</v>
      </c>
      <c r="M59" s="4">
        <f t="shared" si="6"/>
        <v>0</v>
      </c>
      <c r="N59" s="8">
        <f t="shared" si="6"/>
        <v>20584.966666666667</v>
      </c>
      <c r="O59" s="4">
        <f t="shared" si="6"/>
        <v>0</v>
      </c>
      <c r="P59" s="8">
        <f t="shared" si="6"/>
        <v>15816.666666666668</v>
      </c>
      <c r="Q59" s="4">
        <f t="shared" si="6"/>
        <v>0</v>
      </c>
      <c r="R59" s="8">
        <f t="shared" si="6"/>
        <v>21824.966666666667</v>
      </c>
      <c r="S59" s="4">
        <f t="shared" si="6"/>
        <v>0</v>
      </c>
      <c r="T59" s="8">
        <f t="shared" si="6"/>
        <v>25816.666666666668</v>
      </c>
      <c r="U59" s="4">
        <f t="shared" si="6"/>
        <v>0</v>
      </c>
      <c r="V59" s="8">
        <f t="shared" si="6"/>
        <v>12584.966666666667</v>
      </c>
      <c r="W59" s="4">
        <f t="shared" si="6"/>
        <v>0</v>
      </c>
      <c r="X59" s="8">
        <f t="shared" si="6"/>
        <v>9816.6666666666679</v>
      </c>
      <c r="Y59" s="4">
        <f t="shared" si="6"/>
        <v>0</v>
      </c>
      <c r="Z59" s="8">
        <f t="shared" si="6"/>
        <v>12584.966666666667</v>
      </c>
      <c r="AA59" s="4">
        <f t="shared" si="6"/>
        <v>0</v>
      </c>
      <c r="AB59" s="8">
        <f t="shared" si="6"/>
        <v>9816.6666666666679</v>
      </c>
      <c r="AC59" s="4">
        <f t="shared" si="6"/>
        <v>0</v>
      </c>
    </row>
    <row r="60" spans="1:29" s="31" customForma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</row>
    <row r="61" spans="1:29" s="6" customFormat="1">
      <c r="A61" s="4" t="s">
        <v>57</v>
      </c>
      <c r="B61" s="4"/>
      <c r="C61" s="5">
        <f t="shared" ref="C61" si="7">C15-C59</f>
        <v>29100.200000000012</v>
      </c>
      <c r="D61" s="5">
        <f>D15-D59</f>
        <v>0</v>
      </c>
      <c r="E61" s="7">
        <f>E15-E59</f>
        <v>29100.200000000012</v>
      </c>
      <c r="F61" s="8">
        <f>F15-F59</f>
        <v>-22584.966666666667</v>
      </c>
      <c r="G61" s="4">
        <f>G15-G59</f>
        <v>0</v>
      </c>
      <c r="H61" s="8">
        <f t="shared" ref="H61:AC61" si="8">H15-H59</f>
        <v>-9816.6666666666679</v>
      </c>
      <c r="I61" s="4">
        <f t="shared" si="8"/>
        <v>0</v>
      </c>
      <c r="J61" s="8">
        <f t="shared" si="8"/>
        <v>-12584.966666666667</v>
      </c>
      <c r="K61" s="4">
        <f t="shared" si="8"/>
        <v>0</v>
      </c>
      <c r="L61" s="8">
        <f t="shared" si="8"/>
        <v>30183.333333333332</v>
      </c>
      <c r="M61" s="4">
        <f t="shared" si="8"/>
        <v>0</v>
      </c>
      <c r="N61" s="8">
        <f t="shared" si="8"/>
        <v>19415.033333333333</v>
      </c>
      <c r="O61" s="4">
        <f t="shared" si="8"/>
        <v>0</v>
      </c>
      <c r="P61" s="8">
        <f t="shared" si="8"/>
        <v>-15816.666666666668</v>
      </c>
      <c r="Q61" s="4">
        <f t="shared" si="8"/>
        <v>0</v>
      </c>
      <c r="R61" s="8">
        <f t="shared" si="8"/>
        <v>-21824.966666666667</v>
      </c>
      <c r="S61" s="4">
        <f t="shared" si="8"/>
        <v>0</v>
      </c>
      <c r="T61" s="8">
        <f t="shared" si="8"/>
        <v>-25816.666666666668</v>
      </c>
      <c r="U61" s="4">
        <f t="shared" si="8"/>
        <v>0</v>
      </c>
      <c r="V61" s="8">
        <f t="shared" si="8"/>
        <v>27415.033333333333</v>
      </c>
      <c r="W61" s="4">
        <f t="shared" si="8"/>
        <v>0</v>
      </c>
      <c r="X61" s="8">
        <f t="shared" si="8"/>
        <v>30183.333333333332</v>
      </c>
      <c r="Y61" s="4">
        <f t="shared" si="8"/>
        <v>0</v>
      </c>
      <c r="Z61" s="8">
        <f t="shared" si="8"/>
        <v>40165.033333333333</v>
      </c>
      <c r="AA61" s="4">
        <f t="shared" si="8"/>
        <v>0</v>
      </c>
      <c r="AB61" s="8">
        <f t="shared" si="8"/>
        <v>-9816.6666666666679</v>
      </c>
      <c r="AC61" s="4">
        <f t="shared" si="8"/>
        <v>0</v>
      </c>
    </row>
  </sheetData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1"/>
  <sheetViews>
    <sheetView topLeftCell="A34" workbookViewId="0">
      <pane xSplit="5" topLeftCell="F1" activePane="topRight" state="frozen"/>
      <selection activeCell="E38" sqref="E38"/>
      <selection pane="topRight" activeCell="G29" sqref="G29"/>
    </sheetView>
  </sheetViews>
  <sheetFormatPr baseColWidth="10" defaultRowHeight="15" x14ac:dyDescent="0"/>
  <cols>
    <col min="2" max="2" width="46" bestFit="1" customWidth="1"/>
    <col min="3" max="3" width="12.5" bestFit="1" customWidth="1"/>
    <col min="4" max="4" width="13.5" bestFit="1" customWidth="1"/>
    <col min="6" max="6" width="13.6640625" bestFit="1" customWidth="1"/>
    <col min="7" max="7" width="14.6640625" bestFit="1" customWidth="1"/>
    <col min="8" max="8" width="14.5" bestFit="1" customWidth="1"/>
    <col min="9" max="9" width="15.5" bestFit="1" customWidth="1"/>
    <col min="10" max="10" width="12.5" bestFit="1" customWidth="1"/>
    <col min="11" max="11" width="13.5" bestFit="1" customWidth="1"/>
    <col min="12" max="12" width="12.1640625" bestFit="1" customWidth="1"/>
    <col min="13" max="13" width="13.1640625" bestFit="1" customWidth="1"/>
    <col min="19" max="19" width="11.83203125" bestFit="1" customWidth="1"/>
    <col min="20" max="20" width="14" bestFit="1" customWidth="1"/>
    <col min="21" max="21" width="15" bestFit="1" customWidth="1"/>
    <col min="22" max="22" width="17.33203125" bestFit="1" customWidth="1"/>
    <col min="23" max="23" width="18.33203125" bestFit="1" customWidth="1"/>
    <col min="24" max="24" width="14.83203125" bestFit="1" customWidth="1"/>
    <col min="25" max="25" width="15.83203125" bestFit="1" customWidth="1"/>
    <col min="26" max="26" width="16.83203125" bestFit="1" customWidth="1"/>
    <col min="27" max="27" width="17.83203125" bestFit="1" customWidth="1"/>
    <col min="28" max="28" width="16.6640625" bestFit="1" customWidth="1"/>
    <col min="29" max="29" width="17.6640625" bestFit="1" customWidth="1"/>
  </cols>
  <sheetData>
    <row r="1" spans="1:29" s="6" customFormat="1">
      <c r="A1" s="6" t="s">
        <v>0</v>
      </c>
    </row>
    <row r="2" spans="1:29" s="6" customFormat="1">
      <c r="A2" s="4" t="s">
        <v>1</v>
      </c>
      <c r="B2" s="4" t="s">
        <v>2</v>
      </c>
      <c r="C2" s="5" t="s">
        <v>58</v>
      </c>
      <c r="D2" s="5" t="s">
        <v>59</v>
      </c>
      <c r="E2" s="5" t="s">
        <v>60</v>
      </c>
      <c r="F2" s="8" t="s">
        <v>61</v>
      </c>
      <c r="G2" s="4" t="s">
        <v>62</v>
      </c>
      <c r="H2" s="8" t="s">
        <v>63</v>
      </c>
      <c r="I2" s="4" t="s">
        <v>64</v>
      </c>
      <c r="J2" s="8" t="s">
        <v>65</v>
      </c>
      <c r="K2" s="4" t="s">
        <v>66</v>
      </c>
      <c r="L2" s="8" t="s">
        <v>67</v>
      </c>
      <c r="M2" s="4" t="s">
        <v>68</v>
      </c>
      <c r="N2" s="8" t="s">
        <v>69</v>
      </c>
      <c r="O2" s="4" t="s">
        <v>70</v>
      </c>
      <c r="P2" s="8" t="s">
        <v>71</v>
      </c>
      <c r="Q2" s="4" t="s">
        <v>72</v>
      </c>
      <c r="R2" s="8" t="s">
        <v>73</v>
      </c>
      <c r="S2" s="4" t="s">
        <v>74</v>
      </c>
      <c r="T2" s="8" t="s">
        <v>75</v>
      </c>
      <c r="U2" s="4" t="s">
        <v>76</v>
      </c>
      <c r="V2" s="8" t="s">
        <v>77</v>
      </c>
      <c r="W2" s="4" t="s">
        <v>78</v>
      </c>
      <c r="X2" s="8" t="s">
        <v>79</v>
      </c>
      <c r="Y2" s="4" t="s">
        <v>80</v>
      </c>
      <c r="Z2" s="8" t="s">
        <v>81</v>
      </c>
      <c r="AA2" s="4" t="s">
        <v>82</v>
      </c>
      <c r="AB2" s="8" t="s">
        <v>83</v>
      </c>
      <c r="AC2" s="4" t="s">
        <v>84</v>
      </c>
    </row>
    <row r="3" spans="1:29">
      <c r="A3" s="1">
        <v>3000</v>
      </c>
      <c r="B3" s="1" t="s">
        <v>3</v>
      </c>
      <c r="C3" s="3">
        <f>F3+H3+J3+L3+N3+P3+R3+T3+V3+X3+Z3+AB3</f>
        <v>0</v>
      </c>
      <c r="D3" s="2">
        <f>G3+I3+K3+M3+O3+Q3+S3+U3+W3+Y3+AA3+AC3</f>
        <v>0</v>
      </c>
      <c r="E3" s="3">
        <f>C3-D3</f>
        <v>0</v>
      </c>
      <c r="F3" s="9">
        <v>0</v>
      </c>
      <c r="G3" s="1">
        <v>0</v>
      </c>
      <c r="H3" s="9">
        <v>0</v>
      </c>
      <c r="I3" s="1">
        <v>0</v>
      </c>
      <c r="J3" s="9">
        <v>0</v>
      </c>
      <c r="K3" s="1">
        <v>0</v>
      </c>
      <c r="L3" s="9">
        <v>0</v>
      </c>
      <c r="M3" s="1">
        <v>0</v>
      </c>
      <c r="N3" s="9">
        <v>0</v>
      </c>
      <c r="O3" s="1">
        <v>0</v>
      </c>
      <c r="P3" s="9">
        <v>0</v>
      </c>
      <c r="Q3" s="1">
        <v>0</v>
      </c>
      <c r="R3" s="9">
        <v>0</v>
      </c>
      <c r="S3" s="1">
        <v>0</v>
      </c>
      <c r="T3" s="9">
        <v>0</v>
      </c>
      <c r="U3" s="1">
        <v>0</v>
      </c>
      <c r="V3" s="9">
        <v>0</v>
      </c>
      <c r="W3" s="1">
        <v>0</v>
      </c>
      <c r="X3" s="9">
        <v>0</v>
      </c>
      <c r="Y3" s="1">
        <v>0</v>
      </c>
      <c r="Z3" s="9">
        <v>0</v>
      </c>
      <c r="AA3" s="1">
        <v>0</v>
      </c>
      <c r="AB3" s="9">
        <v>0</v>
      </c>
      <c r="AC3" s="1">
        <v>0</v>
      </c>
    </row>
    <row r="4" spans="1:29">
      <c r="A4" s="1">
        <v>3001</v>
      </c>
      <c r="B4" s="1" t="s">
        <v>4</v>
      </c>
      <c r="C4" s="3">
        <f t="shared" ref="C4:D14" si="0">F4+H4+J4+L4+N4+P4+R4+T4+V4+X4+Z4+AB4</f>
        <v>0</v>
      </c>
      <c r="D4" s="2">
        <f t="shared" si="0"/>
        <v>0</v>
      </c>
      <c r="E4" s="3">
        <f t="shared" ref="E4:E15" si="1">C4-D4</f>
        <v>0</v>
      </c>
      <c r="F4" s="9">
        <v>0</v>
      </c>
      <c r="G4" s="1">
        <v>0</v>
      </c>
      <c r="H4" s="9">
        <v>0</v>
      </c>
      <c r="I4" s="1">
        <v>0</v>
      </c>
      <c r="J4" s="9">
        <v>0</v>
      </c>
      <c r="K4" s="1">
        <v>0</v>
      </c>
      <c r="L4" s="9">
        <v>0</v>
      </c>
      <c r="M4" s="1">
        <v>0</v>
      </c>
      <c r="N4" s="9">
        <v>0</v>
      </c>
      <c r="O4" s="1">
        <v>0</v>
      </c>
      <c r="P4" s="9">
        <v>0</v>
      </c>
      <c r="Q4" s="1">
        <v>0</v>
      </c>
      <c r="R4" s="9">
        <v>0</v>
      </c>
      <c r="S4" s="1">
        <v>0</v>
      </c>
      <c r="T4" s="9">
        <v>0</v>
      </c>
      <c r="U4" s="1">
        <v>0</v>
      </c>
      <c r="V4" s="9">
        <v>0</v>
      </c>
      <c r="W4" s="1">
        <v>0</v>
      </c>
      <c r="X4" s="9">
        <v>0</v>
      </c>
      <c r="Y4" s="1">
        <v>0</v>
      </c>
      <c r="Z4" s="9">
        <v>0</v>
      </c>
      <c r="AA4" s="1">
        <v>0</v>
      </c>
      <c r="AB4" s="9">
        <v>0</v>
      </c>
      <c r="AC4" s="1">
        <v>0</v>
      </c>
    </row>
    <row r="5" spans="1:29">
      <c r="A5" s="1">
        <v>3100</v>
      </c>
      <c r="B5" s="1" t="s">
        <v>5</v>
      </c>
      <c r="C5" s="3">
        <f t="shared" si="0"/>
        <v>0</v>
      </c>
      <c r="D5" s="2">
        <f t="shared" si="0"/>
        <v>0</v>
      </c>
      <c r="E5" s="3">
        <f t="shared" si="1"/>
        <v>0</v>
      </c>
      <c r="F5" s="9">
        <v>0</v>
      </c>
      <c r="G5" s="1">
        <v>0</v>
      </c>
      <c r="H5" s="9">
        <v>0</v>
      </c>
      <c r="I5" s="1">
        <v>0</v>
      </c>
      <c r="J5" s="9">
        <v>0</v>
      </c>
      <c r="K5" s="1">
        <v>0</v>
      </c>
      <c r="L5" s="9">
        <v>0</v>
      </c>
      <c r="M5" s="1">
        <v>0</v>
      </c>
      <c r="N5" s="9">
        <v>0</v>
      </c>
      <c r="O5" s="1">
        <v>0</v>
      </c>
      <c r="P5" s="9">
        <v>0</v>
      </c>
      <c r="Q5" s="1">
        <v>0</v>
      </c>
      <c r="R5" s="9">
        <v>0</v>
      </c>
      <c r="S5" s="1">
        <v>0</v>
      </c>
      <c r="T5" s="9">
        <v>0</v>
      </c>
      <c r="U5" s="1">
        <v>0</v>
      </c>
      <c r="V5" s="9">
        <v>0</v>
      </c>
      <c r="W5" s="1">
        <v>0</v>
      </c>
      <c r="X5" s="9">
        <v>0</v>
      </c>
      <c r="Y5" s="1">
        <v>0</v>
      </c>
      <c r="Z5" s="9">
        <v>0</v>
      </c>
      <c r="AA5" s="1">
        <v>0</v>
      </c>
      <c r="AB5" s="9">
        <v>0</v>
      </c>
      <c r="AC5" s="1">
        <v>0</v>
      </c>
    </row>
    <row r="6" spans="1:29">
      <c r="A6" s="1">
        <v>3110</v>
      </c>
      <c r="B6" s="1" t="s">
        <v>6</v>
      </c>
      <c r="C6" s="3">
        <f t="shared" si="0"/>
        <v>0</v>
      </c>
      <c r="D6" s="2">
        <f t="shared" si="0"/>
        <v>0</v>
      </c>
      <c r="E6" s="3">
        <f t="shared" si="1"/>
        <v>0</v>
      </c>
      <c r="F6" s="9">
        <v>0</v>
      </c>
      <c r="G6" s="1">
        <v>0</v>
      </c>
      <c r="H6" s="9">
        <v>0</v>
      </c>
      <c r="I6" s="1">
        <v>0</v>
      </c>
      <c r="J6" s="9">
        <v>0</v>
      </c>
      <c r="K6" s="1">
        <v>0</v>
      </c>
      <c r="L6" s="9">
        <v>0</v>
      </c>
      <c r="M6" s="1">
        <v>0</v>
      </c>
      <c r="N6" s="9">
        <v>0</v>
      </c>
      <c r="O6" s="1">
        <v>0</v>
      </c>
      <c r="P6" s="9">
        <v>0</v>
      </c>
      <c r="Q6" s="1">
        <v>0</v>
      </c>
      <c r="R6" s="9">
        <v>0</v>
      </c>
      <c r="S6" s="1">
        <v>0</v>
      </c>
      <c r="T6" s="9">
        <v>0</v>
      </c>
      <c r="U6" s="1">
        <v>0</v>
      </c>
      <c r="V6" s="9">
        <v>0</v>
      </c>
      <c r="W6" s="1">
        <v>0</v>
      </c>
      <c r="X6" s="9">
        <v>0</v>
      </c>
      <c r="Y6" s="1">
        <v>0</v>
      </c>
      <c r="Z6" s="9">
        <v>0</v>
      </c>
      <c r="AA6" s="1">
        <v>0</v>
      </c>
      <c r="AB6" s="9">
        <v>0</v>
      </c>
      <c r="AC6" s="1">
        <v>0</v>
      </c>
    </row>
    <row r="7" spans="1:29">
      <c r="A7" s="1">
        <v>3120</v>
      </c>
      <c r="B7" s="1" t="s">
        <v>7</v>
      </c>
      <c r="C7" s="3">
        <f t="shared" si="0"/>
        <v>0</v>
      </c>
      <c r="D7" s="2">
        <f t="shared" si="0"/>
        <v>0</v>
      </c>
      <c r="E7" s="3">
        <f t="shared" si="1"/>
        <v>0</v>
      </c>
      <c r="F7" s="9">
        <v>0</v>
      </c>
      <c r="G7" s="1">
        <v>0</v>
      </c>
      <c r="H7" s="9">
        <v>0</v>
      </c>
      <c r="I7" s="1">
        <v>0</v>
      </c>
      <c r="J7" s="9">
        <v>0</v>
      </c>
      <c r="K7" s="1">
        <v>0</v>
      </c>
      <c r="L7" s="9">
        <v>0</v>
      </c>
      <c r="M7" s="1">
        <v>0</v>
      </c>
      <c r="N7" s="9">
        <v>0</v>
      </c>
      <c r="O7" s="1">
        <v>0</v>
      </c>
      <c r="P7" s="9">
        <v>0</v>
      </c>
      <c r="Q7" s="1">
        <v>0</v>
      </c>
      <c r="R7" s="9">
        <v>0</v>
      </c>
      <c r="S7" s="1">
        <v>0</v>
      </c>
      <c r="T7" s="9">
        <v>0</v>
      </c>
      <c r="U7" s="1">
        <v>0</v>
      </c>
      <c r="V7" s="9">
        <v>0</v>
      </c>
      <c r="W7" s="1">
        <v>0</v>
      </c>
      <c r="X7" s="9">
        <v>0</v>
      </c>
      <c r="Y7" s="1">
        <v>0</v>
      </c>
      <c r="Z7" s="9">
        <v>0</v>
      </c>
      <c r="AA7" s="1">
        <v>0</v>
      </c>
      <c r="AB7" s="9">
        <v>0</v>
      </c>
      <c r="AC7" s="1">
        <v>0</v>
      </c>
    </row>
    <row r="8" spans="1:29">
      <c r="A8" s="1">
        <v>3400</v>
      </c>
      <c r="B8" s="1" t="s">
        <v>8</v>
      </c>
      <c r="C8" s="3">
        <f t="shared" si="0"/>
        <v>240000</v>
      </c>
      <c r="D8" s="2">
        <f t="shared" si="0"/>
        <v>0</v>
      </c>
      <c r="E8" s="3">
        <f t="shared" si="1"/>
        <v>240000</v>
      </c>
      <c r="F8" s="9">
        <f>0+'3400'!C30</f>
        <v>0</v>
      </c>
      <c r="G8" s="1">
        <v>0</v>
      </c>
      <c r="H8" s="9">
        <f>0+'3400'!C30+'3400'!C31</f>
        <v>240000</v>
      </c>
      <c r="I8" s="1">
        <v>0</v>
      </c>
      <c r="J8" s="9">
        <f>0+'3400'!C30</f>
        <v>0</v>
      </c>
      <c r="K8" s="1">
        <v>0</v>
      </c>
      <c r="L8" s="9">
        <f>0+'3400'!C30</f>
        <v>0</v>
      </c>
      <c r="M8" s="1">
        <v>0</v>
      </c>
      <c r="N8" s="9">
        <f>0+'3400'!C30</f>
        <v>0</v>
      </c>
      <c r="O8" s="1">
        <v>0</v>
      </c>
      <c r="P8" s="9">
        <f>0+'3400'!C30</f>
        <v>0</v>
      </c>
      <c r="Q8" s="1">
        <v>0</v>
      </c>
      <c r="R8" s="9">
        <f>0+'3400'!C30</f>
        <v>0</v>
      </c>
      <c r="S8" s="1">
        <v>0</v>
      </c>
      <c r="T8" s="9">
        <f>0+'3400'!C30</f>
        <v>0</v>
      </c>
      <c r="U8" s="1">
        <v>0</v>
      </c>
      <c r="V8" s="9">
        <f>0+'3400'!C30</f>
        <v>0</v>
      </c>
      <c r="W8" s="1">
        <v>0</v>
      </c>
      <c r="X8" s="9">
        <f>0+'3400'!C30</f>
        <v>0</v>
      </c>
      <c r="Y8" s="1">
        <v>0</v>
      </c>
      <c r="Z8" s="9">
        <f>0+'3400'!C30</f>
        <v>0</v>
      </c>
      <c r="AA8" s="1">
        <v>0</v>
      </c>
      <c r="AB8" s="9">
        <f>0+'3400'!C30</f>
        <v>0</v>
      </c>
      <c r="AC8" s="1">
        <v>0</v>
      </c>
    </row>
    <row r="9" spans="1:29">
      <c r="A9" s="1">
        <v>3700</v>
      </c>
      <c r="B9" s="1" t="s">
        <v>9</v>
      </c>
      <c r="C9" s="3">
        <f t="shared" si="0"/>
        <v>10000</v>
      </c>
      <c r="D9" s="2">
        <f t="shared" si="0"/>
        <v>0</v>
      </c>
      <c r="E9" s="3">
        <f t="shared" si="1"/>
        <v>10000</v>
      </c>
      <c r="F9" s="9">
        <f>0+'3700'!C29</f>
        <v>0</v>
      </c>
      <c r="G9" s="1">
        <v>0</v>
      </c>
      <c r="H9" s="9">
        <f>0+'3700'!C30</f>
        <v>0</v>
      </c>
      <c r="I9" s="1">
        <v>0</v>
      </c>
      <c r="J9" s="9">
        <f>0+'3700'!C31</f>
        <v>0</v>
      </c>
      <c r="K9" s="1">
        <v>0</v>
      </c>
      <c r="L9" s="9">
        <f>0+'3700'!C32</f>
        <v>5000</v>
      </c>
      <c r="M9" s="1">
        <v>0</v>
      </c>
      <c r="N9" s="9">
        <f>0+'3700'!C33</f>
        <v>5000</v>
      </c>
      <c r="O9" s="1">
        <v>0</v>
      </c>
      <c r="P9" s="9">
        <f>0+'3700'!C34</f>
        <v>0</v>
      </c>
      <c r="Q9" s="1">
        <v>0</v>
      </c>
      <c r="R9" s="9">
        <f>0+'3700'!C35</f>
        <v>0</v>
      </c>
      <c r="S9" s="1">
        <v>0</v>
      </c>
      <c r="T9" s="9">
        <f>0+'3700'!C36</f>
        <v>0</v>
      </c>
      <c r="U9" s="1">
        <v>0</v>
      </c>
      <c r="V9" s="9">
        <f>0+'3700'!C37</f>
        <v>0</v>
      </c>
      <c r="W9" s="1">
        <v>0</v>
      </c>
      <c r="X9" s="9">
        <f>0+'3700'!C38</f>
        <v>0</v>
      </c>
      <c r="Y9" s="1">
        <v>0</v>
      </c>
      <c r="Z9" s="9">
        <f>0+'3700'!C39</f>
        <v>0</v>
      </c>
      <c r="AA9" s="1">
        <v>0</v>
      </c>
      <c r="AB9" s="9">
        <f>0+'3700'!C40</f>
        <v>0</v>
      </c>
      <c r="AC9" s="1">
        <v>0</v>
      </c>
    </row>
    <row r="10" spans="1:29">
      <c r="A10" s="1">
        <v>3940</v>
      </c>
      <c r="B10" s="1" t="s">
        <v>10</v>
      </c>
      <c r="C10" s="3">
        <f t="shared" si="0"/>
        <v>0</v>
      </c>
      <c r="D10" s="2">
        <f t="shared" si="0"/>
        <v>0</v>
      </c>
      <c r="E10" s="3">
        <f t="shared" si="1"/>
        <v>0</v>
      </c>
      <c r="F10" s="9">
        <v>0</v>
      </c>
      <c r="G10" s="1">
        <v>0</v>
      </c>
      <c r="H10" s="9">
        <v>0</v>
      </c>
      <c r="I10" s="1">
        <v>0</v>
      </c>
      <c r="J10" s="9">
        <v>0</v>
      </c>
      <c r="K10" s="1">
        <v>0</v>
      </c>
      <c r="L10" s="9">
        <v>0</v>
      </c>
      <c r="M10" s="1">
        <v>0</v>
      </c>
      <c r="N10" s="9">
        <v>0</v>
      </c>
      <c r="O10" s="1">
        <v>0</v>
      </c>
      <c r="P10" s="9">
        <v>0</v>
      </c>
      <c r="Q10" s="1">
        <v>0</v>
      </c>
      <c r="R10" s="9">
        <v>0</v>
      </c>
      <c r="S10" s="1">
        <v>0</v>
      </c>
      <c r="T10" s="9">
        <v>0</v>
      </c>
      <c r="U10" s="1">
        <v>0</v>
      </c>
      <c r="V10" s="9">
        <v>0</v>
      </c>
      <c r="W10" s="1">
        <v>0</v>
      </c>
      <c r="X10" s="9">
        <v>0</v>
      </c>
      <c r="Y10" s="1">
        <v>0</v>
      </c>
      <c r="Z10" s="9">
        <v>0</v>
      </c>
      <c r="AA10" s="1">
        <v>0</v>
      </c>
      <c r="AB10" s="9">
        <v>0</v>
      </c>
      <c r="AC10" s="1">
        <v>0</v>
      </c>
    </row>
    <row r="11" spans="1:29">
      <c r="A11" s="1">
        <v>3960</v>
      </c>
      <c r="B11" s="1" t="s">
        <v>11</v>
      </c>
      <c r="C11" s="3">
        <f t="shared" si="0"/>
        <v>0</v>
      </c>
      <c r="D11" s="2">
        <f t="shared" si="0"/>
        <v>0</v>
      </c>
      <c r="E11" s="3">
        <f t="shared" si="1"/>
        <v>0</v>
      </c>
      <c r="F11" s="9">
        <v>0</v>
      </c>
      <c r="G11" s="1">
        <v>0</v>
      </c>
      <c r="H11" s="9">
        <v>0</v>
      </c>
      <c r="I11" s="1">
        <v>0</v>
      </c>
      <c r="J11" s="9">
        <v>0</v>
      </c>
      <c r="K11" s="1">
        <v>0</v>
      </c>
      <c r="L11" s="9">
        <v>0</v>
      </c>
      <c r="M11" s="1">
        <v>0</v>
      </c>
      <c r="N11" s="9">
        <v>0</v>
      </c>
      <c r="O11" s="1">
        <v>0</v>
      </c>
      <c r="P11" s="9">
        <v>0</v>
      </c>
      <c r="Q11" s="1">
        <v>0</v>
      </c>
      <c r="R11" s="9">
        <v>0</v>
      </c>
      <c r="S11" s="1">
        <v>0</v>
      </c>
      <c r="T11" s="9">
        <v>0</v>
      </c>
      <c r="U11" s="1">
        <v>0</v>
      </c>
      <c r="V11" s="9">
        <v>0</v>
      </c>
      <c r="W11" s="1">
        <v>0</v>
      </c>
      <c r="X11" s="9">
        <v>0</v>
      </c>
      <c r="Y11" s="1">
        <v>0</v>
      </c>
      <c r="Z11" s="9">
        <v>0</v>
      </c>
      <c r="AA11" s="1">
        <v>0</v>
      </c>
      <c r="AB11" s="9">
        <v>0</v>
      </c>
      <c r="AC11" s="1">
        <v>0</v>
      </c>
    </row>
    <row r="12" spans="1:29">
      <c r="A12" s="1">
        <v>3970</v>
      </c>
      <c r="B12" s="1" t="s">
        <v>12</v>
      </c>
      <c r="C12" s="3">
        <f t="shared" si="0"/>
        <v>0</v>
      </c>
      <c r="D12" s="2">
        <f t="shared" si="0"/>
        <v>0</v>
      </c>
      <c r="E12" s="3">
        <f t="shared" si="1"/>
        <v>0</v>
      </c>
      <c r="F12" s="9">
        <v>0</v>
      </c>
      <c r="G12" s="1">
        <v>0</v>
      </c>
      <c r="H12" s="9">
        <v>0</v>
      </c>
      <c r="I12" s="1">
        <v>0</v>
      </c>
      <c r="J12" s="9">
        <v>0</v>
      </c>
      <c r="K12" s="1">
        <v>0</v>
      </c>
      <c r="L12" s="9">
        <v>0</v>
      </c>
      <c r="M12" s="1">
        <v>0</v>
      </c>
      <c r="N12" s="9">
        <v>0</v>
      </c>
      <c r="O12" s="1">
        <v>0</v>
      </c>
      <c r="P12" s="9">
        <v>0</v>
      </c>
      <c r="Q12" s="1">
        <v>0</v>
      </c>
      <c r="R12" s="9">
        <v>0</v>
      </c>
      <c r="S12" s="1">
        <v>0</v>
      </c>
      <c r="T12" s="9">
        <v>0</v>
      </c>
      <c r="U12" s="1">
        <v>0</v>
      </c>
      <c r="V12" s="9">
        <v>0</v>
      </c>
      <c r="W12" s="1">
        <v>0</v>
      </c>
      <c r="X12" s="9">
        <v>0</v>
      </c>
      <c r="Y12" s="1">
        <v>0</v>
      </c>
      <c r="Z12" s="9">
        <v>0</v>
      </c>
      <c r="AA12" s="1">
        <v>0</v>
      </c>
      <c r="AB12" s="9">
        <v>0</v>
      </c>
      <c r="AC12" s="1">
        <v>0</v>
      </c>
    </row>
    <row r="13" spans="1:29">
      <c r="A13" s="1">
        <v>3971</v>
      </c>
      <c r="B13" s="1" t="s">
        <v>13</v>
      </c>
      <c r="C13" s="3">
        <f t="shared" si="0"/>
        <v>0</v>
      </c>
      <c r="D13" s="2">
        <f t="shared" si="0"/>
        <v>0</v>
      </c>
      <c r="E13" s="3">
        <f t="shared" si="1"/>
        <v>0</v>
      </c>
      <c r="F13" s="9">
        <v>0</v>
      </c>
      <c r="G13" s="1">
        <v>0</v>
      </c>
      <c r="H13" s="9">
        <v>0</v>
      </c>
      <c r="I13" s="1">
        <v>0</v>
      </c>
      <c r="J13" s="9">
        <v>0</v>
      </c>
      <c r="K13" s="1">
        <v>0</v>
      </c>
      <c r="L13" s="9">
        <v>0</v>
      </c>
      <c r="M13" s="1">
        <v>0</v>
      </c>
      <c r="N13" s="9">
        <v>0</v>
      </c>
      <c r="O13" s="1">
        <v>0</v>
      </c>
      <c r="P13" s="9">
        <v>0</v>
      </c>
      <c r="Q13" s="1">
        <v>0</v>
      </c>
      <c r="R13" s="9">
        <v>0</v>
      </c>
      <c r="S13" s="1">
        <v>0</v>
      </c>
      <c r="T13" s="9">
        <v>0</v>
      </c>
      <c r="U13" s="1">
        <v>0</v>
      </c>
      <c r="V13" s="9">
        <v>0</v>
      </c>
      <c r="W13" s="1">
        <v>0</v>
      </c>
      <c r="X13" s="9">
        <v>0</v>
      </c>
      <c r="Y13" s="1">
        <v>0</v>
      </c>
      <c r="Z13" s="9">
        <v>0</v>
      </c>
      <c r="AA13" s="1">
        <v>0</v>
      </c>
      <c r="AB13" s="9">
        <v>0</v>
      </c>
      <c r="AC13" s="1">
        <v>0</v>
      </c>
    </row>
    <row r="14" spans="1:29">
      <c r="A14" s="1">
        <v>3999</v>
      </c>
      <c r="B14" s="1" t="s">
        <v>14</v>
      </c>
      <c r="C14" s="3">
        <f t="shared" si="0"/>
        <v>0</v>
      </c>
      <c r="D14" s="2">
        <f t="shared" si="0"/>
        <v>0</v>
      </c>
      <c r="E14" s="3">
        <f t="shared" si="1"/>
        <v>0</v>
      </c>
      <c r="F14" s="9">
        <v>0</v>
      </c>
      <c r="G14" s="1">
        <v>0</v>
      </c>
      <c r="H14" s="9">
        <v>0</v>
      </c>
      <c r="I14" s="1">
        <v>0</v>
      </c>
      <c r="J14" s="9">
        <v>0</v>
      </c>
      <c r="K14" s="1">
        <v>0</v>
      </c>
      <c r="L14" s="9">
        <v>0</v>
      </c>
      <c r="M14" s="1">
        <v>0</v>
      </c>
      <c r="N14" s="9">
        <v>0</v>
      </c>
      <c r="O14" s="1">
        <v>0</v>
      </c>
      <c r="P14" s="9">
        <v>0</v>
      </c>
      <c r="Q14" s="1">
        <v>0</v>
      </c>
      <c r="R14" s="9">
        <v>0</v>
      </c>
      <c r="S14" s="1">
        <v>0</v>
      </c>
      <c r="T14" s="9">
        <v>0</v>
      </c>
      <c r="U14" s="1">
        <v>0</v>
      </c>
      <c r="V14" s="9">
        <v>0</v>
      </c>
      <c r="W14" s="1">
        <v>0</v>
      </c>
      <c r="X14" s="9">
        <v>0</v>
      </c>
      <c r="Y14" s="1">
        <v>0</v>
      </c>
      <c r="Z14" s="9">
        <v>0</v>
      </c>
      <c r="AA14" s="1">
        <v>0</v>
      </c>
      <c r="AB14" s="9">
        <v>0</v>
      </c>
      <c r="AC14" s="1">
        <v>0</v>
      </c>
    </row>
    <row r="15" spans="1:29" s="6" customFormat="1">
      <c r="A15" s="4" t="s">
        <v>15</v>
      </c>
      <c r="B15" s="4"/>
      <c r="C15" s="7">
        <f t="shared" ref="C15" si="2">SUM(C3:C14)</f>
        <v>250000</v>
      </c>
      <c r="D15" s="5">
        <f>SUM(D3:D14)</f>
        <v>0</v>
      </c>
      <c r="E15" s="7">
        <f t="shared" si="1"/>
        <v>250000</v>
      </c>
      <c r="F15" s="8">
        <f>SUM(F3:F14)</f>
        <v>0</v>
      </c>
      <c r="G15" s="4">
        <f>SUM(G3:G14)</f>
        <v>0</v>
      </c>
      <c r="H15" s="8">
        <f t="shared" ref="H15:AC15" si="3">SUM(H3:H14)</f>
        <v>240000</v>
      </c>
      <c r="I15" s="4">
        <f t="shared" si="3"/>
        <v>0</v>
      </c>
      <c r="J15" s="8">
        <f t="shared" si="3"/>
        <v>0</v>
      </c>
      <c r="K15" s="4">
        <f t="shared" si="3"/>
        <v>0</v>
      </c>
      <c r="L15" s="8">
        <f t="shared" si="3"/>
        <v>5000</v>
      </c>
      <c r="M15" s="4">
        <f t="shared" si="3"/>
        <v>0</v>
      </c>
      <c r="N15" s="8">
        <f t="shared" si="3"/>
        <v>5000</v>
      </c>
      <c r="O15" s="4">
        <f t="shared" si="3"/>
        <v>0</v>
      </c>
      <c r="P15" s="8">
        <f t="shared" si="3"/>
        <v>0</v>
      </c>
      <c r="Q15" s="4">
        <f t="shared" si="3"/>
        <v>0</v>
      </c>
      <c r="R15" s="8">
        <f t="shared" si="3"/>
        <v>0</v>
      </c>
      <c r="S15" s="4">
        <f t="shared" si="3"/>
        <v>0</v>
      </c>
      <c r="T15" s="8">
        <f t="shared" si="3"/>
        <v>0</v>
      </c>
      <c r="U15" s="4">
        <f t="shared" si="3"/>
        <v>0</v>
      </c>
      <c r="V15" s="8">
        <f t="shared" si="3"/>
        <v>0</v>
      </c>
      <c r="W15" s="4">
        <f t="shared" si="3"/>
        <v>0</v>
      </c>
      <c r="X15" s="8">
        <f t="shared" si="3"/>
        <v>0</v>
      </c>
      <c r="Y15" s="4">
        <f t="shared" si="3"/>
        <v>0</v>
      </c>
      <c r="Z15" s="8">
        <f t="shared" si="3"/>
        <v>0</v>
      </c>
      <c r="AA15" s="4">
        <f t="shared" si="3"/>
        <v>0</v>
      </c>
      <c r="AB15" s="8">
        <f t="shared" si="3"/>
        <v>0</v>
      </c>
      <c r="AC15" s="4">
        <f t="shared" si="3"/>
        <v>0</v>
      </c>
    </row>
    <row r="16" spans="1:29" s="31" customForma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</row>
    <row r="17" spans="1:29" s="6" customFormat="1">
      <c r="A17" s="4" t="s">
        <v>16</v>
      </c>
      <c r="B17" s="4"/>
      <c r="C17" s="5" t="s">
        <v>58</v>
      </c>
      <c r="D17" s="5" t="s">
        <v>59</v>
      </c>
      <c r="E17" s="5" t="s">
        <v>60</v>
      </c>
      <c r="F17" s="8" t="s">
        <v>61</v>
      </c>
      <c r="G17" s="4" t="s">
        <v>62</v>
      </c>
      <c r="H17" s="8" t="s">
        <v>63</v>
      </c>
      <c r="I17" s="4" t="s">
        <v>64</v>
      </c>
      <c r="J17" s="8" t="s">
        <v>65</v>
      </c>
      <c r="K17" s="4" t="s">
        <v>66</v>
      </c>
      <c r="L17" s="8" t="s">
        <v>67</v>
      </c>
      <c r="M17" s="4" t="s">
        <v>68</v>
      </c>
      <c r="N17" s="8" t="s">
        <v>69</v>
      </c>
      <c r="O17" s="4" t="s">
        <v>70</v>
      </c>
      <c r="P17" s="8" t="s">
        <v>71</v>
      </c>
      <c r="Q17" s="4" t="s">
        <v>72</v>
      </c>
      <c r="R17" s="8" t="s">
        <v>73</v>
      </c>
      <c r="S17" s="4" t="s">
        <v>74</v>
      </c>
      <c r="T17" s="8" t="s">
        <v>75</v>
      </c>
      <c r="U17" s="4" t="s">
        <v>76</v>
      </c>
      <c r="V17" s="8" t="s">
        <v>77</v>
      </c>
      <c r="W17" s="4" t="s">
        <v>78</v>
      </c>
      <c r="X17" s="8" t="s">
        <v>79</v>
      </c>
      <c r="Y17" s="4" t="s">
        <v>80</v>
      </c>
      <c r="Z17" s="8" t="s">
        <v>81</v>
      </c>
      <c r="AA17" s="4" t="s">
        <v>82</v>
      </c>
      <c r="AB17" s="8" t="s">
        <v>83</v>
      </c>
      <c r="AC17" s="4" t="s">
        <v>84</v>
      </c>
    </row>
    <row r="18" spans="1:29">
      <c r="A18" s="1">
        <v>4220</v>
      </c>
      <c r="B18" s="1" t="s">
        <v>17</v>
      </c>
      <c r="C18" s="3">
        <f t="shared" ref="C18:D58" si="4">F18+H18+J18+L18+N18+P18+R18+T18+V18+X18+Z18+AB18</f>
        <v>10000</v>
      </c>
      <c r="D18" s="2">
        <f t="shared" si="4"/>
        <v>0</v>
      </c>
      <c r="E18" s="2">
        <f>C18-D18</f>
        <v>10000</v>
      </c>
      <c r="F18" s="9">
        <v>0</v>
      </c>
      <c r="G18" s="1">
        <v>0</v>
      </c>
      <c r="H18" s="9">
        <v>5000</v>
      </c>
      <c r="I18" s="1">
        <v>0</v>
      </c>
      <c r="J18" s="9">
        <v>0</v>
      </c>
      <c r="K18" s="1">
        <v>0</v>
      </c>
      <c r="L18" s="9">
        <v>0</v>
      </c>
      <c r="M18" s="1">
        <v>0</v>
      </c>
      <c r="N18" s="9">
        <v>0</v>
      </c>
      <c r="O18" s="1">
        <v>0</v>
      </c>
      <c r="P18" s="9">
        <v>0</v>
      </c>
      <c r="Q18" s="1">
        <v>0</v>
      </c>
      <c r="R18" s="9">
        <v>0</v>
      </c>
      <c r="S18" s="1">
        <v>0</v>
      </c>
      <c r="T18" s="9">
        <v>0</v>
      </c>
      <c r="U18" s="1">
        <v>0</v>
      </c>
      <c r="V18" s="9">
        <v>5000</v>
      </c>
      <c r="W18" s="1">
        <v>0</v>
      </c>
      <c r="X18" s="9">
        <v>0</v>
      </c>
      <c r="Y18" s="1">
        <v>0</v>
      </c>
      <c r="Z18" s="9">
        <v>0</v>
      </c>
      <c r="AA18" s="1">
        <v>0</v>
      </c>
      <c r="AB18" s="9">
        <v>0</v>
      </c>
      <c r="AC18" s="1">
        <v>0</v>
      </c>
    </row>
    <row r="19" spans="1:29">
      <c r="A19" s="1">
        <v>4300</v>
      </c>
      <c r="B19" s="1" t="s">
        <v>18</v>
      </c>
      <c r="C19" s="3">
        <f t="shared" si="4"/>
        <v>0</v>
      </c>
      <c r="D19" s="2">
        <f t="shared" si="4"/>
        <v>0</v>
      </c>
      <c r="E19" s="2">
        <f t="shared" ref="E19:E59" si="5">C19-D19</f>
        <v>0</v>
      </c>
      <c r="F19" s="9">
        <v>0</v>
      </c>
      <c r="G19" s="1">
        <v>0</v>
      </c>
      <c r="H19" s="9">
        <v>0</v>
      </c>
      <c r="I19" s="1">
        <v>0</v>
      </c>
      <c r="J19" s="9">
        <v>0</v>
      </c>
      <c r="K19" s="1">
        <v>0</v>
      </c>
      <c r="L19" s="9">
        <v>0</v>
      </c>
      <c r="M19" s="1">
        <v>0</v>
      </c>
      <c r="N19" s="9">
        <v>0</v>
      </c>
      <c r="O19" s="1">
        <v>0</v>
      </c>
      <c r="P19" s="9">
        <v>0</v>
      </c>
      <c r="Q19" s="1">
        <v>0</v>
      </c>
      <c r="R19" s="9">
        <v>0</v>
      </c>
      <c r="S19" s="1">
        <v>0</v>
      </c>
      <c r="T19" s="9">
        <v>0</v>
      </c>
      <c r="U19" s="1">
        <v>0</v>
      </c>
      <c r="V19" s="9">
        <v>0</v>
      </c>
      <c r="W19" s="1">
        <v>0</v>
      </c>
      <c r="X19" s="9">
        <v>0</v>
      </c>
      <c r="Y19" s="1">
        <v>0</v>
      </c>
      <c r="Z19" s="9">
        <v>0</v>
      </c>
      <c r="AA19" s="1">
        <v>0</v>
      </c>
      <c r="AB19" s="9">
        <v>0</v>
      </c>
      <c r="AC19" s="1">
        <v>0</v>
      </c>
    </row>
    <row r="20" spans="1:29">
      <c r="A20" s="1">
        <v>4400</v>
      </c>
      <c r="B20" s="1" t="s">
        <v>19</v>
      </c>
      <c r="C20" s="3">
        <f t="shared" si="4"/>
        <v>0</v>
      </c>
      <c r="D20" s="2">
        <f t="shared" si="4"/>
        <v>0</v>
      </c>
      <c r="E20" s="2">
        <f t="shared" si="5"/>
        <v>0</v>
      </c>
      <c r="F20" s="9">
        <v>0</v>
      </c>
      <c r="G20" s="1">
        <v>0</v>
      </c>
      <c r="H20" s="9">
        <v>0</v>
      </c>
      <c r="I20" s="1">
        <v>0</v>
      </c>
      <c r="J20" s="9">
        <v>0</v>
      </c>
      <c r="K20" s="1">
        <v>0</v>
      </c>
      <c r="L20" s="9">
        <v>0</v>
      </c>
      <c r="M20" s="1">
        <v>0</v>
      </c>
      <c r="N20" s="9">
        <v>0</v>
      </c>
      <c r="O20" s="1">
        <v>0</v>
      </c>
      <c r="P20" s="9">
        <v>0</v>
      </c>
      <c r="Q20" s="1">
        <v>0</v>
      </c>
      <c r="R20" s="9">
        <v>0</v>
      </c>
      <c r="S20" s="1">
        <v>0</v>
      </c>
      <c r="T20" s="9">
        <v>0</v>
      </c>
      <c r="U20" s="1">
        <v>0</v>
      </c>
      <c r="V20" s="9">
        <v>0</v>
      </c>
      <c r="W20" s="1">
        <v>0</v>
      </c>
      <c r="X20" s="9">
        <v>0</v>
      </c>
      <c r="Y20" s="1">
        <v>0</v>
      </c>
      <c r="Z20" s="9">
        <v>0</v>
      </c>
      <c r="AA20" s="1">
        <v>0</v>
      </c>
      <c r="AB20" s="9">
        <v>0</v>
      </c>
      <c r="AC20" s="1">
        <v>0</v>
      </c>
    </row>
    <row r="21" spans="1:29">
      <c r="A21" s="1">
        <v>4610</v>
      </c>
      <c r="B21" s="1" t="s">
        <v>20</v>
      </c>
      <c r="C21" s="3">
        <f t="shared" si="4"/>
        <v>1000</v>
      </c>
      <c r="D21" s="2">
        <f t="shared" si="4"/>
        <v>0</v>
      </c>
      <c r="E21" s="2">
        <f t="shared" si="5"/>
        <v>1000</v>
      </c>
      <c r="F21" s="9">
        <v>0</v>
      </c>
      <c r="G21" s="1">
        <v>0</v>
      </c>
      <c r="H21" s="9">
        <v>0</v>
      </c>
      <c r="I21" s="1">
        <v>0</v>
      </c>
      <c r="J21" s="9">
        <v>0</v>
      </c>
      <c r="K21" s="1">
        <v>0</v>
      </c>
      <c r="L21" s="9">
        <v>0</v>
      </c>
      <c r="M21" s="1">
        <v>0</v>
      </c>
      <c r="N21" s="9">
        <v>0</v>
      </c>
      <c r="O21" s="1">
        <v>0</v>
      </c>
      <c r="P21" s="9">
        <v>0</v>
      </c>
      <c r="Q21" s="1">
        <v>0</v>
      </c>
      <c r="R21" s="9">
        <v>0</v>
      </c>
      <c r="S21" s="1">
        <v>0</v>
      </c>
      <c r="T21" s="9">
        <v>1000</v>
      </c>
      <c r="U21" s="1">
        <v>0</v>
      </c>
      <c r="V21" s="9">
        <v>0</v>
      </c>
      <c r="W21" s="1">
        <v>0</v>
      </c>
      <c r="X21" s="9">
        <v>0</v>
      </c>
      <c r="Y21" s="1">
        <v>0</v>
      </c>
      <c r="Z21" s="9">
        <v>0</v>
      </c>
      <c r="AA21" s="1">
        <v>0</v>
      </c>
      <c r="AB21" s="9">
        <v>0</v>
      </c>
      <c r="AC21" s="1">
        <v>0</v>
      </c>
    </row>
    <row r="22" spans="1:29">
      <c r="A22" s="1">
        <v>4620</v>
      </c>
      <c r="B22" s="1" t="s">
        <v>21</v>
      </c>
      <c r="C22" s="3">
        <f t="shared" si="4"/>
        <v>0</v>
      </c>
      <c r="D22" s="2">
        <f t="shared" si="4"/>
        <v>0</v>
      </c>
      <c r="E22" s="2">
        <f t="shared" si="5"/>
        <v>0</v>
      </c>
      <c r="F22" s="9">
        <v>0</v>
      </c>
      <c r="G22" s="1">
        <v>0</v>
      </c>
      <c r="H22" s="9">
        <v>0</v>
      </c>
      <c r="I22" s="1">
        <v>0</v>
      </c>
      <c r="J22" s="9">
        <v>0</v>
      </c>
      <c r="K22" s="1">
        <v>0</v>
      </c>
      <c r="L22" s="9">
        <v>0</v>
      </c>
      <c r="M22" s="1">
        <v>0</v>
      </c>
      <c r="N22" s="9">
        <v>0</v>
      </c>
      <c r="O22" s="1">
        <v>0</v>
      </c>
      <c r="P22" s="9">
        <v>0</v>
      </c>
      <c r="Q22" s="1">
        <v>0</v>
      </c>
      <c r="R22" s="9">
        <v>0</v>
      </c>
      <c r="S22" s="1">
        <v>0</v>
      </c>
      <c r="T22" s="9">
        <v>0</v>
      </c>
      <c r="U22" s="1">
        <v>0</v>
      </c>
      <c r="V22" s="9">
        <v>0</v>
      </c>
      <c r="W22" s="1">
        <v>0</v>
      </c>
      <c r="X22" s="9">
        <v>0</v>
      </c>
      <c r="Y22" s="1">
        <v>0</v>
      </c>
      <c r="Z22" s="9">
        <v>0</v>
      </c>
      <c r="AA22" s="1">
        <v>0</v>
      </c>
      <c r="AB22" s="9">
        <v>0</v>
      </c>
      <c r="AC22" s="1">
        <v>0</v>
      </c>
    </row>
    <row r="23" spans="1:29">
      <c r="A23" s="1">
        <v>4625</v>
      </c>
      <c r="B23" s="1" t="s">
        <v>22</v>
      </c>
      <c r="C23" s="3">
        <f t="shared" si="4"/>
        <v>0</v>
      </c>
      <c r="D23" s="2">
        <f t="shared" si="4"/>
        <v>0</v>
      </c>
      <c r="E23" s="2">
        <f t="shared" si="5"/>
        <v>0</v>
      </c>
      <c r="F23" s="9">
        <v>0</v>
      </c>
      <c r="G23" s="1">
        <v>0</v>
      </c>
      <c r="H23" s="9">
        <v>0</v>
      </c>
      <c r="I23" s="1">
        <v>0</v>
      </c>
      <c r="J23" s="9">
        <v>0</v>
      </c>
      <c r="K23" s="1">
        <v>0</v>
      </c>
      <c r="L23" s="9">
        <v>0</v>
      </c>
      <c r="M23" s="1">
        <v>0</v>
      </c>
      <c r="N23" s="9">
        <v>0</v>
      </c>
      <c r="O23" s="1">
        <v>0</v>
      </c>
      <c r="P23" s="9">
        <v>0</v>
      </c>
      <c r="Q23" s="1">
        <v>0</v>
      </c>
      <c r="R23" s="9">
        <v>0</v>
      </c>
      <c r="S23" s="1">
        <v>0</v>
      </c>
      <c r="T23" s="9">
        <v>0</v>
      </c>
      <c r="U23" s="1">
        <v>0</v>
      </c>
      <c r="V23" s="9">
        <v>0</v>
      </c>
      <c r="W23" s="1">
        <v>0</v>
      </c>
      <c r="X23" s="9">
        <v>0</v>
      </c>
      <c r="Y23" s="1">
        <v>0</v>
      </c>
      <c r="Z23" s="9">
        <v>0</v>
      </c>
      <c r="AA23" s="1">
        <v>0</v>
      </c>
      <c r="AB23" s="9">
        <v>0</v>
      </c>
      <c r="AC23" s="1">
        <v>0</v>
      </c>
    </row>
    <row r="24" spans="1:29">
      <c r="A24" s="1">
        <v>4640</v>
      </c>
      <c r="B24" s="1" t="s">
        <v>23</v>
      </c>
      <c r="C24" s="3">
        <f t="shared" si="4"/>
        <v>0</v>
      </c>
      <c r="D24" s="2">
        <f t="shared" si="4"/>
        <v>0</v>
      </c>
      <c r="E24" s="2">
        <f t="shared" si="5"/>
        <v>0</v>
      </c>
      <c r="F24" s="9">
        <v>0</v>
      </c>
      <c r="G24" s="1">
        <v>0</v>
      </c>
      <c r="H24" s="9">
        <v>0</v>
      </c>
      <c r="I24" s="1">
        <v>0</v>
      </c>
      <c r="J24" s="9">
        <v>0</v>
      </c>
      <c r="K24" s="1">
        <v>0</v>
      </c>
      <c r="L24" s="9">
        <v>0</v>
      </c>
      <c r="M24" s="1">
        <v>0</v>
      </c>
      <c r="N24" s="9">
        <v>0</v>
      </c>
      <c r="O24" s="1">
        <v>0</v>
      </c>
      <c r="P24" s="9">
        <v>0</v>
      </c>
      <c r="Q24" s="1">
        <v>0</v>
      </c>
      <c r="R24" s="9">
        <v>0</v>
      </c>
      <c r="S24" s="1">
        <v>0</v>
      </c>
      <c r="T24" s="9">
        <v>0</v>
      </c>
      <c r="U24" s="1">
        <v>0</v>
      </c>
      <c r="V24" s="9">
        <v>0</v>
      </c>
      <c r="W24" s="1">
        <v>0</v>
      </c>
      <c r="X24" s="9">
        <v>0</v>
      </c>
      <c r="Y24" s="1">
        <v>0</v>
      </c>
      <c r="Z24" s="9">
        <v>0</v>
      </c>
      <c r="AA24" s="1">
        <v>0</v>
      </c>
      <c r="AB24" s="9">
        <v>0</v>
      </c>
      <c r="AC24" s="1">
        <v>0</v>
      </c>
    </row>
    <row r="25" spans="1:29">
      <c r="A25" s="1">
        <v>5000</v>
      </c>
      <c r="B25" s="1" t="s">
        <v>24</v>
      </c>
      <c r="C25" s="3">
        <f t="shared" si="4"/>
        <v>145600</v>
      </c>
      <c r="D25" s="2">
        <f t="shared" si="4"/>
        <v>0</v>
      </c>
      <c r="E25" s="2">
        <f t="shared" si="5"/>
        <v>145600</v>
      </c>
      <c r="F25" s="9">
        <f>0+'5000'!B3</f>
        <v>12133.333333333334</v>
      </c>
      <c r="G25" s="1">
        <v>0</v>
      </c>
      <c r="H25" s="9">
        <f>0+'5000'!B3</f>
        <v>12133.333333333334</v>
      </c>
      <c r="I25" s="1">
        <v>0</v>
      </c>
      <c r="J25" s="9">
        <f>0+'5000'!B3</f>
        <v>12133.333333333334</v>
      </c>
      <c r="K25" s="1">
        <v>0</v>
      </c>
      <c r="L25" s="9">
        <f>0+'5000'!B3</f>
        <v>12133.333333333334</v>
      </c>
      <c r="M25" s="1">
        <v>0</v>
      </c>
      <c r="N25" s="9">
        <f>0+'5000'!B3</f>
        <v>12133.333333333334</v>
      </c>
      <c r="O25" s="1">
        <v>0</v>
      </c>
      <c r="P25" s="9">
        <f>0+'5000'!B3</f>
        <v>12133.333333333334</v>
      </c>
      <c r="Q25" s="1">
        <v>0</v>
      </c>
      <c r="R25" s="9">
        <f>0+'5000'!B3</f>
        <v>12133.333333333334</v>
      </c>
      <c r="S25" s="1">
        <v>0</v>
      </c>
      <c r="T25" s="9">
        <f>0+'5000'!B3</f>
        <v>12133.333333333334</v>
      </c>
      <c r="U25" s="1">
        <v>0</v>
      </c>
      <c r="V25" s="9">
        <f>0+'5000'!B3</f>
        <v>12133.333333333334</v>
      </c>
      <c r="W25" s="1">
        <v>0</v>
      </c>
      <c r="X25" s="9">
        <f>0+'5000'!B3</f>
        <v>12133.333333333334</v>
      </c>
      <c r="Y25" s="1">
        <v>0</v>
      </c>
      <c r="Z25" s="9">
        <f>0+'5000'!B3</f>
        <v>12133.333333333334</v>
      </c>
      <c r="AA25" s="1">
        <v>0</v>
      </c>
      <c r="AB25" s="9">
        <f>0+'5000'!B3</f>
        <v>12133.333333333334</v>
      </c>
      <c r="AC25" s="1">
        <v>0</v>
      </c>
    </row>
    <row r="26" spans="1:29">
      <c r="A26" s="1">
        <v>5010</v>
      </c>
      <c r="B26" s="1" t="s">
        <v>25</v>
      </c>
      <c r="C26" s="3">
        <f t="shared" si="4"/>
        <v>36000</v>
      </c>
      <c r="D26" s="2">
        <f t="shared" si="4"/>
        <v>0</v>
      </c>
      <c r="E26" s="2">
        <f t="shared" si="5"/>
        <v>36000</v>
      </c>
      <c r="F26" s="9">
        <f>0+'5010'!B5</f>
        <v>3000</v>
      </c>
      <c r="G26" s="1">
        <v>0</v>
      </c>
      <c r="H26" s="9">
        <f>0+'5010'!C5</f>
        <v>3000</v>
      </c>
      <c r="I26" s="1">
        <v>0</v>
      </c>
      <c r="J26" s="9">
        <f>0+'5010'!D5</f>
        <v>3000</v>
      </c>
      <c r="K26" s="1">
        <v>0</v>
      </c>
      <c r="L26" s="9">
        <f>0+'5010'!E5</f>
        <v>3000</v>
      </c>
      <c r="M26" s="1">
        <v>0</v>
      </c>
      <c r="N26" s="9">
        <f>0+'5010'!F5</f>
        <v>3000</v>
      </c>
      <c r="O26" s="1">
        <v>0</v>
      </c>
      <c r="P26" s="9">
        <f>0+'5010'!G5</f>
        <v>3000</v>
      </c>
      <c r="Q26" s="1">
        <v>0</v>
      </c>
      <c r="R26" s="9">
        <f>0+'5010'!H5</f>
        <v>3000</v>
      </c>
      <c r="S26" s="1">
        <v>0</v>
      </c>
      <c r="T26" s="9">
        <f>0+'5010'!I5</f>
        <v>3000</v>
      </c>
      <c r="U26" s="1">
        <v>0</v>
      </c>
      <c r="V26" s="9">
        <f>0+'5010'!J5</f>
        <v>3000</v>
      </c>
      <c r="W26" s="1">
        <v>0</v>
      </c>
      <c r="X26" s="9">
        <f>0+'5010'!K5</f>
        <v>3000</v>
      </c>
      <c r="Y26" s="1">
        <v>0</v>
      </c>
      <c r="Z26" s="9">
        <f>0+'5010'!L5</f>
        <v>3000</v>
      </c>
      <c r="AA26" s="1">
        <v>0</v>
      </c>
      <c r="AB26" s="9">
        <f>0+'5010'!M5</f>
        <v>3000</v>
      </c>
      <c r="AC26" s="1">
        <v>0</v>
      </c>
    </row>
    <row r="27" spans="1:29">
      <c r="A27" s="19">
        <v>5180</v>
      </c>
      <c r="B27" s="20" t="s">
        <v>191</v>
      </c>
      <c r="C27" s="3">
        <f t="shared" si="4"/>
        <v>17472</v>
      </c>
      <c r="D27" s="2">
        <f t="shared" si="4"/>
        <v>0</v>
      </c>
      <c r="E27" s="2">
        <f t="shared" si="5"/>
        <v>17472</v>
      </c>
      <c r="F27" s="9">
        <v>0</v>
      </c>
      <c r="G27" s="1">
        <v>0</v>
      </c>
      <c r="H27" s="9">
        <v>0</v>
      </c>
      <c r="I27" s="1">
        <v>0</v>
      </c>
      <c r="J27" s="9">
        <v>0</v>
      </c>
      <c r="K27" s="1">
        <v>0</v>
      </c>
      <c r="L27" s="9">
        <v>0</v>
      </c>
      <c r="M27" s="1">
        <v>0</v>
      </c>
      <c r="N27" s="9">
        <v>0</v>
      </c>
      <c r="O27" s="1">
        <v>0</v>
      </c>
      <c r="P27" s="9">
        <v>0</v>
      </c>
      <c r="Q27" s="1">
        <v>0</v>
      </c>
      <c r="R27" s="9">
        <f>0+'5000'!D3*12</f>
        <v>17472</v>
      </c>
      <c r="S27" s="1">
        <v>0</v>
      </c>
      <c r="T27" s="9">
        <v>0</v>
      </c>
      <c r="U27" s="1">
        <v>0</v>
      </c>
      <c r="V27" s="9">
        <v>0</v>
      </c>
      <c r="W27" s="20">
        <v>0</v>
      </c>
      <c r="X27" s="9">
        <v>0</v>
      </c>
      <c r="Y27" s="20">
        <v>0</v>
      </c>
      <c r="Z27" s="9">
        <v>0</v>
      </c>
      <c r="AA27" s="20">
        <v>0</v>
      </c>
      <c r="AB27" s="9">
        <v>0</v>
      </c>
      <c r="AC27" s="20">
        <v>0</v>
      </c>
    </row>
    <row r="28" spans="1:29">
      <c r="A28" s="1">
        <v>5330</v>
      </c>
      <c r="B28" s="1" t="s">
        <v>26</v>
      </c>
      <c r="C28" s="3">
        <f t="shared" si="4"/>
        <v>0</v>
      </c>
      <c r="D28" s="2">
        <f t="shared" si="4"/>
        <v>0</v>
      </c>
      <c r="E28" s="2">
        <f t="shared" si="5"/>
        <v>0</v>
      </c>
      <c r="F28" s="9">
        <v>0</v>
      </c>
      <c r="G28" s="1">
        <v>0</v>
      </c>
      <c r="H28" s="9">
        <v>0</v>
      </c>
      <c r="I28" s="1">
        <v>0</v>
      </c>
      <c r="J28" s="9">
        <v>0</v>
      </c>
      <c r="K28" s="1">
        <v>0</v>
      </c>
      <c r="L28" s="9">
        <v>0</v>
      </c>
      <c r="M28" s="1">
        <v>0</v>
      </c>
      <c r="N28" s="9">
        <v>0</v>
      </c>
      <c r="O28" s="1">
        <v>0</v>
      </c>
      <c r="P28" s="9">
        <v>0</v>
      </c>
      <c r="Q28" s="1">
        <v>0</v>
      </c>
      <c r="R28" s="9">
        <v>0</v>
      </c>
      <c r="S28" s="1">
        <v>0</v>
      </c>
      <c r="T28" s="9">
        <v>0</v>
      </c>
      <c r="U28" s="1">
        <v>0</v>
      </c>
      <c r="V28" s="9">
        <v>0</v>
      </c>
      <c r="W28" s="1">
        <v>0</v>
      </c>
      <c r="X28" s="9">
        <v>0</v>
      </c>
      <c r="Y28" s="1">
        <v>0</v>
      </c>
      <c r="Z28" s="9">
        <v>0</v>
      </c>
      <c r="AA28" s="1">
        <v>0</v>
      </c>
      <c r="AB28" s="9">
        <v>0</v>
      </c>
      <c r="AC28" s="1">
        <v>0</v>
      </c>
    </row>
    <row r="29" spans="1:29">
      <c r="A29" s="19">
        <v>5400</v>
      </c>
      <c r="B29" s="20" t="s">
        <v>196</v>
      </c>
      <c r="C29" s="3">
        <f t="shared" si="4"/>
        <v>25605.599999999995</v>
      </c>
      <c r="D29" s="2">
        <f t="shared" si="4"/>
        <v>0</v>
      </c>
      <c r="E29" s="2">
        <f t="shared" si="5"/>
        <v>25605.599999999995</v>
      </c>
      <c r="F29" s="9">
        <f>(Z25+Z26+AB25+AB26)*0.141</f>
        <v>4267.5999999999995</v>
      </c>
      <c r="G29" s="1">
        <v>0</v>
      </c>
      <c r="H29" s="9">
        <v>0</v>
      </c>
      <c r="I29" s="1">
        <v>0</v>
      </c>
      <c r="J29" s="9">
        <f>(F25+F26+H25+H26)*0.141</f>
        <v>4267.5999999999995</v>
      </c>
      <c r="K29" s="1">
        <v>0</v>
      </c>
      <c r="L29" s="9">
        <v>0</v>
      </c>
      <c r="M29" s="1">
        <v>0</v>
      </c>
      <c r="N29" s="9">
        <f>(J25+J26+L25+L26)*0.141</f>
        <v>4267.5999999999995</v>
      </c>
      <c r="O29" s="1">
        <v>0</v>
      </c>
      <c r="P29" s="9">
        <v>0</v>
      </c>
      <c r="Q29" s="1">
        <v>0</v>
      </c>
      <c r="R29" s="9">
        <f>(N25+N26+P25+P26)*0.141</f>
        <v>4267.5999999999995</v>
      </c>
      <c r="S29" s="1">
        <v>0</v>
      </c>
      <c r="T29" s="9">
        <v>0</v>
      </c>
      <c r="U29" s="1">
        <v>0</v>
      </c>
      <c r="V29" s="9">
        <f>(R25+R26+T25+T26)*0.141</f>
        <v>4267.5999999999995</v>
      </c>
      <c r="W29" s="20">
        <v>0</v>
      </c>
      <c r="X29" s="9">
        <v>0</v>
      </c>
      <c r="Y29" s="20">
        <v>0</v>
      </c>
      <c r="Z29" s="9">
        <f>(V25+V26+X25+X26)*0.141</f>
        <v>4267.5999999999995</v>
      </c>
      <c r="AA29" s="20">
        <v>0</v>
      </c>
      <c r="AB29" s="9">
        <v>0</v>
      </c>
      <c r="AC29" s="20">
        <v>0</v>
      </c>
    </row>
    <row r="30" spans="1:29">
      <c r="A30" s="1">
        <v>5990</v>
      </c>
      <c r="B30" s="1" t="s">
        <v>27</v>
      </c>
      <c r="C30" s="3">
        <f t="shared" si="4"/>
        <v>0</v>
      </c>
      <c r="D30" s="2">
        <f t="shared" si="4"/>
        <v>0</v>
      </c>
      <c r="E30" s="2">
        <f t="shared" si="5"/>
        <v>0</v>
      </c>
      <c r="F30" s="9">
        <v>0</v>
      </c>
      <c r="G30" s="1">
        <v>0</v>
      </c>
      <c r="H30" s="9">
        <v>0</v>
      </c>
      <c r="I30" s="1">
        <v>0</v>
      </c>
      <c r="J30" s="9">
        <v>0</v>
      </c>
      <c r="K30" s="1">
        <v>0</v>
      </c>
      <c r="L30" s="9">
        <v>0</v>
      </c>
      <c r="M30" s="1">
        <v>0</v>
      </c>
      <c r="N30" s="9">
        <v>0</v>
      </c>
      <c r="O30" s="1">
        <v>0</v>
      </c>
      <c r="P30" s="9">
        <v>0</v>
      </c>
      <c r="Q30" s="1">
        <v>0</v>
      </c>
      <c r="R30" s="9">
        <v>0</v>
      </c>
      <c r="S30" s="1">
        <v>0</v>
      </c>
      <c r="T30" s="9">
        <v>0</v>
      </c>
      <c r="U30" s="1">
        <v>0</v>
      </c>
      <c r="V30" s="9">
        <v>0</v>
      </c>
      <c r="W30" s="1">
        <v>0</v>
      </c>
      <c r="X30" s="9">
        <v>0</v>
      </c>
      <c r="Y30" s="1">
        <v>0</v>
      </c>
      <c r="Z30" s="9">
        <v>0</v>
      </c>
      <c r="AA30" s="1">
        <v>0</v>
      </c>
      <c r="AB30" s="9">
        <v>0</v>
      </c>
      <c r="AC30" s="1">
        <v>0</v>
      </c>
    </row>
    <row r="31" spans="1:29">
      <c r="A31" s="1">
        <v>6310</v>
      </c>
      <c r="B31" s="1" t="s">
        <v>28</v>
      </c>
      <c r="C31" s="3">
        <f t="shared" si="4"/>
        <v>0</v>
      </c>
      <c r="D31" s="2">
        <f t="shared" si="4"/>
        <v>0</v>
      </c>
      <c r="E31" s="2">
        <f t="shared" si="5"/>
        <v>0</v>
      </c>
      <c r="F31" s="9">
        <v>0</v>
      </c>
      <c r="G31" s="1">
        <v>0</v>
      </c>
      <c r="H31" s="9">
        <v>0</v>
      </c>
      <c r="I31" s="1">
        <v>0</v>
      </c>
      <c r="J31" s="9">
        <v>0</v>
      </c>
      <c r="K31" s="1">
        <v>0</v>
      </c>
      <c r="L31" s="9">
        <v>0</v>
      </c>
      <c r="M31" s="1">
        <v>0</v>
      </c>
      <c r="N31" s="9">
        <v>0</v>
      </c>
      <c r="O31" s="1">
        <v>0</v>
      </c>
      <c r="P31" s="9">
        <v>0</v>
      </c>
      <c r="Q31" s="1">
        <v>0</v>
      </c>
      <c r="R31" s="9">
        <v>0</v>
      </c>
      <c r="S31" s="1">
        <v>0</v>
      </c>
      <c r="T31" s="9">
        <v>0</v>
      </c>
      <c r="U31" s="1">
        <v>0</v>
      </c>
      <c r="V31" s="9">
        <v>0</v>
      </c>
      <c r="W31" s="1">
        <v>0</v>
      </c>
      <c r="X31" s="9">
        <v>0</v>
      </c>
      <c r="Y31" s="1">
        <v>0</v>
      </c>
      <c r="Z31" s="9">
        <v>0</v>
      </c>
      <c r="AA31" s="1">
        <v>0</v>
      </c>
      <c r="AB31" s="9">
        <v>0</v>
      </c>
      <c r="AC31" s="1">
        <v>0</v>
      </c>
    </row>
    <row r="32" spans="1:29">
      <c r="A32" s="1">
        <v>6549</v>
      </c>
      <c r="B32" s="1" t="s">
        <v>29</v>
      </c>
      <c r="C32" s="3">
        <f t="shared" si="4"/>
        <v>0</v>
      </c>
      <c r="D32" s="2">
        <f t="shared" si="4"/>
        <v>0</v>
      </c>
      <c r="E32" s="2">
        <f t="shared" si="5"/>
        <v>0</v>
      </c>
      <c r="F32" s="9">
        <v>0</v>
      </c>
      <c r="G32" s="1">
        <v>0</v>
      </c>
      <c r="H32" s="9">
        <v>0</v>
      </c>
      <c r="I32" s="1">
        <v>0</v>
      </c>
      <c r="J32" s="9">
        <v>0</v>
      </c>
      <c r="K32" s="1">
        <v>0</v>
      </c>
      <c r="L32" s="9">
        <v>0</v>
      </c>
      <c r="M32" s="1">
        <v>0</v>
      </c>
      <c r="N32" s="9">
        <v>0</v>
      </c>
      <c r="O32" s="1">
        <v>0</v>
      </c>
      <c r="P32" s="9">
        <v>0</v>
      </c>
      <c r="Q32" s="1">
        <v>0</v>
      </c>
      <c r="R32" s="9">
        <v>0</v>
      </c>
      <c r="S32" s="1">
        <v>0</v>
      </c>
      <c r="T32" s="9">
        <v>0</v>
      </c>
      <c r="U32" s="1">
        <v>0</v>
      </c>
      <c r="V32" s="9">
        <v>0</v>
      </c>
      <c r="W32" s="1">
        <v>0</v>
      </c>
      <c r="X32" s="9">
        <v>0</v>
      </c>
      <c r="Y32" s="1">
        <v>0</v>
      </c>
      <c r="Z32" s="9">
        <v>0</v>
      </c>
      <c r="AA32" s="1">
        <v>0</v>
      </c>
      <c r="AB32" s="9">
        <v>0</v>
      </c>
      <c r="AC32" s="1">
        <v>0</v>
      </c>
    </row>
    <row r="33" spans="1:29">
      <c r="A33" s="1">
        <v>6551</v>
      </c>
      <c r="B33" s="1" t="s">
        <v>30</v>
      </c>
      <c r="C33" s="3">
        <f t="shared" si="4"/>
        <v>0</v>
      </c>
      <c r="D33" s="2">
        <f t="shared" si="4"/>
        <v>0</v>
      </c>
      <c r="E33" s="2">
        <f t="shared" si="5"/>
        <v>0</v>
      </c>
      <c r="F33" s="9">
        <v>0</v>
      </c>
      <c r="G33" s="1">
        <v>0</v>
      </c>
      <c r="H33" s="9">
        <v>0</v>
      </c>
      <c r="I33" s="1">
        <v>0</v>
      </c>
      <c r="J33" s="9">
        <v>0</v>
      </c>
      <c r="K33" s="1">
        <v>0</v>
      </c>
      <c r="L33" s="9">
        <v>0</v>
      </c>
      <c r="M33" s="1">
        <v>0</v>
      </c>
      <c r="N33" s="9">
        <v>0</v>
      </c>
      <c r="O33" s="1">
        <v>0</v>
      </c>
      <c r="P33" s="9">
        <v>0</v>
      </c>
      <c r="Q33" s="1">
        <v>0</v>
      </c>
      <c r="R33" s="9">
        <v>0</v>
      </c>
      <c r="S33" s="1">
        <v>0</v>
      </c>
      <c r="T33" s="9">
        <v>0</v>
      </c>
      <c r="U33" s="1">
        <v>0</v>
      </c>
      <c r="V33" s="9">
        <v>0</v>
      </c>
      <c r="W33" s="1">
        <v>0</v>
      </c>
      <c r="X33" s="9">
        <v>0</v>
      </c>
      <c r="Y33" s="1">
        <v>0</v>
      </c>
      <c r="Z33" s="9">
        <v>0</v>
      </c>
      <c r="AA33" s="1">
        <v>0</v>
      </c>
      <c r="AB33" s="9">
        <v>0</v>
      </c>
      <c r="AC33" s="1">
        <v>0</v>
      </c>
    </row>
    <row r="34" spans="1:29">
      <c r="A34" s="1">
        <v>6553</v>
      </c>
      <c r="B34" s="1" t="s">
        <v>31</v>
      </c>
      <c r="C34" s="3">
        <f t="shared" si="4"/>
        <v>0</v>
      </c>
      <c r="D34" s="2">
        <f t="shared" si="4"/>
        <v>0</v>
      </c>
      <c r="E34" s="2">
        <f t="shared" si="5"/>
        <v>0</v>
      </c>
      <c r="F34" s="9">
        <v>0</v>
      </c>
      <c r="G34" s="1">
        <v>0</v>
      </c>
      <c r="H34" s="9">
        <v>0</v>
      </c>
      <c r="I34" s="1">
        <v>0</v>
      </c>
      <c r="J34" s="9">
        <v>0</v>
      </c>
      <c r="K34" s="1">
        <v>0</v>
      </c>
      <c r="L34" s="9">
        <v>0</v>
      </c>
      <c r="M34" s="1">
        <v>0</v>
      </c>
      <c r="N34" s="9">
        <v>0</v>
      </c>
      <c r="O34" s="1">
        <v>0</v>
      </c>
      <c r="P34" s="9">
        <v>0</v>
      </c>
      <c r="Q34" s="1">
        <v>0</v>
      </c>
      <c r="R34" s="9">
        <v>0</v>
      </c>
      <c r="S34" s="1">
        <v>0</v>
      </c>
      <c r="T34" s="9">
        <v>0</v>
      </c>
      <c r="U34" s="1">
        <v>0</v>
      </c>
      <c r="V34" s="9">
        <v>0</v>
      </c>
      <c r="W34" s="1">
        <v>0</v>
      </c>
      <c r="X34" s="9">
        <v>0</v>
      </c>
      <c r="Y34" s="1">
        <v>0</v>
      </c>
      <c r="Z34" s="9">
        <v>0</v>
      </c>
      <c r="AA34" s="1">
        <v>0</v>
      </c>
      <c r="AB34" s="9">
        <v>0</v>
      </c>
      <c r="AC34" s="1">
        <v>0</v>
      </c>
    </row>
    <row r="35" spans="1:29">
      <c r="A35" s="1">
        <v>6600</v>
      </c>
      <c r="B35" s="1" t="s">
        <v>32</v>
      </c>
      <c r="C35" s="3">
        <f t="shared" si="4"/>
        <v>0</v>
      </c>
      <c r="D35" s="2">
        <f t="shared" si="4"/>
        <v>0</v>
      </c>
      <c r="E35" s="2">
        <f t="shared" si="5"/>
        <v>0</v>
      </c>
      <c r="F35" s="9">
        <f>F34*2</f>
        <v>0</v>
      </c>
      <c r="G35" s="1">
        <v>0</v>
      </c>
      <c r="H35" s="9">
        <v>0</v>
      </c>
      <c r="I35" s="1">
        <v>0</v>
      </c>
      <c r="J35" s="9">
        <v>0</v>
      </c>
      <c r="K35" s="1">
        <v>0</v>
      </c>
      <c r="L35" s="9">
        <v>0</v>
      </c>
      <c r="M35" s="1">
        <v>0</v>
      </c>
      <c r="N35" s="9">
        <v>0</v>
      </c>
      <c r="O35" s="1">
        <v>0</v>
      </c>
      <c r="P35" s="9">
        <v>0</v>
      </c>
      <c r="Q35" s="1">
        <v>0</v>
      </c>
      <c r="R35" s="9">
        <v>0</v>
      </c>
      <c r="S35" s="1">
        <v>0</v>
      </c>
      <c r="T35" s="9">
        <v>0</v>
      </c>
      <c r="U35" s="1">
        <v>0</v>
      </c>
      <c r="V35" s="9">
        <v>0</v>
      </c>
      <c r="W35" s="1">
        <v>0</v>
      </c>
      <c r="X35" s="9">
        <v>0</v>
      </c>
      <c r="Y35" s="1">
        <v>0</v>
      </c>
      <c r="Z35" s="9">
        <v>0</v>
      </c>
      <c r="AA35" s="1">
        <v>0</v>
      </c>
      <c r="AB35" s="9">
        <v>0</v>
      </c>
      <c r="AC35" s="1">
        <v>0</v>
      </c>
    </row>
    <row r="36" spans="1:29">
      <c r="A36" s="1">
        <v>6620</v>
      </c>
      <c r="B36" s="1" t="s">
        <v>33</v>
      </c>
      <c r="C36" s="3">
        <f t="shared" si="4"/>
        <v>0</v>
      </c>
      <c r="D36" s="2">
        <f t="shared" si="4"/>
        <v>0</v>
      </c>
      <c r="E36" s="2">
        <f t="shared" si="5"/>
        <v>0</v>
      </c>
      <c r="F36" s="9">
        <f>F35*6</f>
        <v>0</v>
      </c>
      <c r="G36" s="1">
        <v>0</v>
      </c>
      <c r="H36" s="9">
        <v>0</v>
      </c>
      <c r="I36" s="1">
        <v>0</v>
      </c>
      <c r="J36" s="9">
        <v>0</v>
      </c>
      <c r="K36" s="1">
        <v>0</v>
      </c>
      <c r="L36" s="9">
        <v>0</v>
      </c>
      <c r="M36" s="1">
        <v>0</v>
      </c>
      <c r="N36" s="9">
        <v>0</v>
      </c>
      <c r="O36" s="1">
        <v>0</v>
      </c>
      <c r="P36" s="9">
        <v>0</v>
      </c>
      <c r="Q36" s="1">
        <v>0</v>
      </c>
      <c r="R36" s="9">
        <v>0</v>
      </c>
      <c r="S36" s="1">
        <v>0</v>
      </c>
      <c r="T36" s="9">
        <v>0</v>
      </c>
      <c r="U36" s="1">
        <v>0</v>
      </c>
      <c r="V36" s="9">
        <v>0</v>
      </c>
      <c r="W36" s="1">
        <v>0</v>
      </c>
      <c r="X36" s="9">
        <v>0</v>
      </c>
      <c r="Y36" s="1">
        <v>0</v>
      </c>
      <c r="Z36" s="9">
        <v>0</v>
      </c>
      <c r="AA36" s="1">
        <v>0</v>
      </c>
      <c r="AB36" s="9">
        <v>0</v>
      </c>
      <c r="AC36" s="1">
        <v>0</v>
      </c>
    </row>
    <row r="37" spans="1:29">
      <c r="A37" s="1">
        <v>6652</v>
      </c>
      <c r="B37" s="1" t="s">
        <v>34</v>
      </c>
      <c r="C37" s="3">
        <f t="shared" si="4"/>
        <v>0</v>
      </c>
      <c r="D37" s="2">
        <f t="shared" si="4"/>
        <v>0</v>
      </c>
      <c r="E37" s="2">
        <f t="shared" si="5"/>
        <v>0</v>
      </c>
      <c r="F37" s="9">
        <v>0</v>
      </c>
      <c r="G37" s="1">
        <v>0</v>
      </c>
      <c r="H37" s="9">
        <v>0</v>
      </c>
      <c r="I37" s="1">
        <v>0</v>
      </c>
      <c r="J37" s="9">
        <v>0</v>
      </c>
      <c r="K37" s="1">
        <v>0</v>
      </c>
      <c r="L37" s="9">
        <v>0</v>
      </c>
      <c r="M37" s="1">
        <v>0</v>
      </c>
      <c r="N37" s="9">
        <v>0</v>
      </c>
      <c r="O37" s="1">
        <v>0</v>
      </c>
      <c r="P37" s="9">
        <v>0</v>
      </c>
      <c r="Q37" s="1">
        <v>0</v>
      </c>
      <c r="R37" s="9">
        <v>0</v>
      </c>
      <c r="S37" s="1">
        <v>0</v>
      </c>
      <c r="T37" s="9">
        <v>0</v>
      </c>
      <c r="U37" s="1">
        <v>0</v>
      </c>
      <c r="V37" s="9">
        <v>0</v>
      </c>
      <c r="W37" s="1">
        <v>0</v>
      </c>
      <c r="X37" s="9">
        <v>0</v>
      </c>
      <c r="Y37" s="1">
        <v>0</v>
      </c>
      <c r="Z37" s="9">
        <v>0</v>
      </c>
      <c r="AA37" s="1">
        <v>0</v>
      </c>
      <c r="AB37" s="9">
        <v>0</v>
      </c>
      <c r="AC37" s="1">
        <v>0</v>
      </c>
    </row>
    <row r="38" spans="1:29">
      <c r="A38" s="1">
        <v>6700</v>
      </c>
      <c r="B38" s="1" t="s">
        <v>35</v>
      </c>
      <c r="C38" s="3">
        <f t="shared" si="4"/>
        <v>0</v>
      </c>
      <c r="D38" s="2">
        <f t="shared" si="4"/>
        <v>0</v>
      </c>
      <c r="E38" s="2">
        <f t="shared" si="5"/>
        <v>0</v>
      </c>
      <c r="F38" s="9">
        <v>0</v>
      </c>
      <c r="G38" s="1">
        <v>0</v>
      </c>
      <c r="H38" s="9">
        <v>0</v>
      </c>
      <c r="I38" s="1">
        <v>0</v>
      </c>
      <c r="J38" s="9">
        <v>0</v>
      </c>
      <c r="K38" s="1">
        <v>0</v>
      </c>
      <c r="L38" s="9">
        <v>0</v>
      </c>
      <c r="M38" s="1">
        <v>0</v>
      </c>
      <c r="N38" s="9">
        <v>0</v>
      </c>
      <c r="O38" s="1">
        <v>0</v>
      </c>
      <c r="P38" s="9">
        <v>0</v>
      </c>
      <c r="Q38" s="1">
        <v>0</v>
      </c>
      <c r="R38" s="9">
        <v>0</v>
      </c>
      <c r="S38" s="1">
        <v>0</v>
      </c>
      <c r="T38" s="9">
        <v>0</v>
      </c>
      <c r="U38" s="1">
        <v>0</v>
      </c>
      <c r="V38" s="9">
        <v>0</v>
      </c>
      <c r="W38" s="1">
        <v>0</v>
      </c>
      <c r="X38" s="9">
        <v>0</v>
      </c>
      <c r="Y38" s="1">
        <v>0</v>
      </c>
      <c r="Z38" s="9">
        <v>0</v>
      </c>
      <c r="AA38" s="1">
        <v>0</v>
      </c>
      <c r="AB38" s="9">
        <v>0</v>
      </c>
      <c r="AC38" s="1">
        <v>0</v>
      </c>
    </row>
    <row r="39" spans="1:29">
      <c r="A39" s="1">
        <v>6710</v>
      </c>
      <c r="B39" s="1" t="s">
        <v>36</v>
      </c>
      <c r="C39" s="3">
        <f t="shared" si="4"/>
        <v>0</v>
      </c>
      <c r="D39" s="2">
        <f t="shared" si="4"/>
        <v>0</v>
      </c>
      <c r="E39" s="2">
        <f t="shared" si="5"/>
        <v>0</v>
      </c>
      <c r="F39" s="9">
        <v>0</v>
      </c>
      <c r="G39" s="1">
        <v>0</v>
      </c>
      <c r="H39" s="9">
        <v>0</v>
      </c>
      <c r="I39" s="1">
        <v>0</v>
      </c>
      <c r="J39" s="9">
        <v>0</v>
      </c>
      <c r="K39" s="1">
        <v>0</v>
      </c>
      <c r="L39" s="9">
        <v>0</v>
      </c>
      <c r="M39" s="1">
        <v>0</v>
      </c>
      <c r="N39" s="9">
        <v>0</v>
      </c>
      <c r="O39" s="1">
        <v>0</v>
      </c>
      <c r="P39" s="9">
        <v>0</v>
      </c>
      <c r="Q39" s="1">
        <v>0</v>
      </c>
      <c r="R39" s="9">
        <v>0</v>
      </c>
      <c r="S39" s="1">
        <v>0</v>
      </c>
      <c r="T39" s="9">
        <v>0</v>
      </c>
      <c r="U39" s="1">
        <v>0</v>
      </c>
      <c r="V39" s="9">
        <v>0</v>
      </c>
      <c r="W39" s="1">
        <v>0</v>
      </c>
      <c r="X39" s="9">
        <v>0</v>
      </c>
      <c r="Y39" s="1">
        <v>0</v>
      </c>
      <c r="Z39" s="9">
        <v>0</v>
      </c>
      <c r="AA39" s="1">
        <v>0</v>
      </c>
      <c r="AB39" s="9">
        <v>0</v>
      </c>
      <c r="AC39" s="1">
        <v>0</v>
      </c>
    </row>
    <row r="40" spans="1:29">
      <c r="A40" s="1">
        <v>6800</v>
      </c>
      <c r="B40" s="1" t="s">
        <v>37</v>
      </c>
      <c r="C40" s="3">
        <f t="shared" si="4"/>
        <v>0</v>
      </c>
      <c r="D40" s="2">
        <f t="shared" si="4"/>
        <v>0</v>
      </c>
      <c r="E40" s="2">
        <f t="shared" si="5"/>
        <v>0</v>
      </c>
      <c r="F40" s="9">
        <v>0</v>
      </c>
      <c r="G40" s="1">
        <v>0</v>
      </c>
      <c r="H40" s="9">
        <v>0</v>
      </c>
      <c r="I40" s="1">
        <v>0</v>
      </c>
      <c r="J40" s="9">
        <v>0</v>
      </c>
      <c r="K40" s="1">
        <v>0</v>
      </c>
      <c r="L40" s="9">
        <v>0</v>
      </c>
      <c r="M40" s="1">
        <v>0</v>
      </c>
      <c r="N40" s="9">
        <v>0</v>
      </c>
      <c r="O40" s="1">
        <v>0</v>
      </c>
      <c r="P40" s="9">
        <v>0</v>
      </c>
      <c r="Q40" s="1">
        <v>0</v>
      </c>
      <c r="R40" s="9">
        <v>0</v>
      </c>
      <c r="S40" s="1">
        <v>0</v>
      </c>
      <c r="T40" s="9">
        <v>0</v>
      </c>
      <c r="U40" s="1">
        <v>0</v>
      </c>
      <c r="V40" s="9">
        <v>0</v>
      </c>
      <c r="W40" s="1">
        <v>0</v>
      </c>
      <c r="X40" s="9">
        <v>0</v>
      </c>
      <c r="Y40" s="1">
        <v>0</v>
      </c>
      <c r="Z40" s="9">
        <v>0</v>
      </c>
      <c r="AA40" s="1">
        <v>0</v>
      </c>
      <c r="AB40" s="9">
        <v>0</v>
      </c>
      <c r="AC40" s="1">
        <v>0</v>
      </c>
    </row>
    <row r="41" spans="1:29">
      <c r="A41" s="1">
        <v>6801</v>
      </c>
      <c r="B41" s="1" t="s">
        <v>38</v>
      </c>
      <c r="C41" s="3">
        <f t="shared" si="4"/>
        <v>0</v>
      </c>
      <c r="D41" s="2">
        <f t="shared" si="4"/>
        <v>0</v>
      </c>
      <c r="E41" s="2">
        <f t="shared" si="5"/>
        <v>0</v>
      </c>
      <c r="F41" s="9">
        <v>0</v>
      </c>
      <c r="G41" s="1">
        <v>0</v>
      </c>
      <c r="H41" s="9">
        <v>0</v>
      </c>
      <c r="I41" s="1">
        <v>0</v>
      </c>
      <c r="J41" s="9">
        <v>0</v>
      </c>
      <c r="K41" s="1">
        <v>0</v>
      </c>
      <c r="L41" s="9">
        <v>0</v>
      </c>
      <c r="M41" s="1">
        <v>0</v>
      </c>
      <c r="N41" s="9">
        <v>0</v>
      </c>
      <c r="O41" s="1">
        <v>0</v>
      </c>
      <c r="P41" s="9">
        <v>0</v>
      </c>
      <c r="Q41" s="1">
        <v>0</v>
      </c>
      <c r="R41" s="9">
        <v>0</v>
      </c>
      <c r="S41" s="1">
        <v>0</v>
      </c>
      <c r="T41" s="9">
        <v>0</v>
      </c>
      <c r="U41" s="1">
        <v>0</v>
      </c>
      <c r="V41" s="9">
        <v>0</v>
      </c>
      <c r="W41" s="1">
        <v>0</v>
      </c>
      <c r="X41" s="9">
        <v>0</v>
      </c>
      <c r="Y41" s="1">
        <v>0</v>
      </c>
      <c r="Z41" s="9">
        <v>0</v>
      </c>
      <c r="AA41" s="1">
        <v>0</v>
      </c>
      <c r="AB41" s="9">
        <v>0</v>
      </c>
      <c r="AC41" s="1">
        <v>0</v>
      </c>
    </row>
    <row r="42" spans="1:29">
      <c r="A42" s="1">
        <v>6860</v>
      </c>
      <c r="B42" s="1" t="s">
        <v>39</v>
      </c>
      <c r="C42" s="3">
        <f t="shared" si="4"/>
        <v>0</v>
      </c>
      <c r="D42" s="2">
        <f t="shared" si="4"/>
        <v>0</v>
      </c>
      <c r="E42" s="2">
        <f t="shared" si="5"/>
        <v>0</v>
      </c>
      <c r="F42" s="9">
        <v>0</v>
      </c>
      <c r="G42" s="1">
        <v>0</v>
      </c>
      <c r="H42" s="9">
        <v>0</v>
      </c>
      <c r="I42" s="1">
        <v>0</v>
      </c>
      <c r="J42" s="9">
        <v>0</v>
      </c>
      <c r="K42" s="1">
        <v>0</v>
      </c>
      <c r="L42" s="9">
        <v>0</v>
      </c>
      <c r="M42" s="1">
        <v>0</v>
      </c>
      <c r="N42" s="9">
        <v>0</v>
      </c>
      <c r="O42" s="1">
        <v>0</v>
      </c>
      <c r="P42" s="9">
        <v>0</v>
      </c>
      <c r="Q42" s="1">
        <v>0</v>
      </c>
      <c r="R42" s="9">
        <v>0</v>
      </c>
      <c r="S42" s="1">
        <v>0</v>
      </c>
      <c r="T42" s="9">
        <v>0</v>
      </c>
      <c r="U42" s="1">
        <v>0</v>
      </c>
      <c r="V42" s="9">
        <v>0</v>
      </c>
      <c r="W42" s="1">
        <v>0</v>
      </c>
      <c r="X42" s="9">
        <v>0</v>
      </c>
      <c r="Y42" s="1">
        <v>0</v>
      </c>
      <c r="Z42" s="9">
        <v>0</v>
      </c>
      <c r="AA42" s="1">
        <v>0</v>
      </c>
      <c r="AB42" s="9">
        <v>0</v>
      </c>
      <c r="AC42" s="1">
        <v>0</v>
      </c>
    </row>
    <row r="43" spans="1:29">
      <c r="A43" s="1">
        <v>6861</v>
      </c>
      <c r="B43" s="1" t="s">
        <v>40</v>
      </c>
      <c r="C43" s="3">
        <f t="shared" si="4"/>
        <v>0</v>
      </c>
      <c r="D43" s="2">
        <f t="shared" si="4"/>
        <v>0</v>
      </c>
      <c r="E43" s="2">
        <f t="shared" si="5"/>
        <v>0</v>
      </c>
      <c r="F43" s="9">
        <v>0</v>
      </c>
      <c r="G43" s="1">
        <v>0</v>
      </c>
      <c r="H43" s="9">
        <v>0</v>
      </c>
      <c r="I43" s="1">
        <v>0</v>
      </c>
      <c r="J43" s="9">
        <v>0</v>
      </c>
      <c r="K43" s="1">
        <v>0</v>
      </c>
      <c r="L43" s="9">
        <v>0</v>
      </c>
      <c r="M43" s="1">
        <v>0</v>
      </c>
      <c r="N43" s="9">
        <v>0</v>
      </c>
      <c r="O43" s="1">
        <v>0</v>
      </c>
      <c r="P43" s="9">
        <v>0</v>
      </c>
      <c r="Q43" s="1">
        <v>0</v>
      </c>
      <c r="R43" s="9">
        <v>0</v>
      </c>
      <c r="S43" s="1">
        <v>0</v>
      </c>
      <c r="T43" s="9">
        <v>0</v>
      </c>
      <c r="U43" s="1">
        <v>0</v>
      </c>
      <c r="V43" s="9">
        <v>0</v>
      </c>
      <c r="W43" s="1">
        <v>0</v>
      </c>
      <c r="X43" s="9">
        <v>0</v>
      </c>
      <c r="Y43" s="1">
        <v>0</v>
      </c>
      <c r="Z43" s="9">
        <v>0</v>
      </c>
      <c r="AA43" s="1">
        <v>0</v>
      </c>
      <c r="AB43" s="9">
        <v>0</v>
      </c>
      <c r="AC43" s="1">
        <v>0</v>
      </c>
    </row>
    <row r="44" spans="1:29">
      <c r="A44" s="1">
        <v>6862</v>
      </c>
      <c r="B44" s="1" t="s">
        <v>41</v>
      </c>
      <c r="C44" s="3">
        <f t="shared" si="4"/>
        <v>12000</v>
      </c>
      <c r="D44" s="2">
        <f t="shared" si="4"/>
        <v>0</v>
      </c>
      <c r="E44" s="2">
        <f t="shared" si="5"/>
        <v>12000</v>
      </c>
      <c r="F44" s="9">
        <v>1000</v>
      </c>
      <c r="G44" s="1">
        <v>0</v>
      </c>
      <c r="H44" s="9">
        <v>1000</v>
      </c>
      <c r="I44" s="1">
        <v>0</v>
      </c>
      <c r="J44" s="9">
        <v>1000</v>
      </c>
      <c r="K44" s="1">
        <v>0</v>
      </c>
      <c r="L44" s="9">
        <v>1000</v>
      </c>
      <c r="M44" s="1">
        <v>0</v>
      </c>
      <c r="N44" s="9">
        <v>1000</v>
      </c>
      <c r="O44" s="1">
        <v>0</v>
      </c>
      <c r="P44" s="9">
        <v>1000</v>
      </c>
      <c r="Q44" s="1">
        <v>0</v>
      </c>
      <c r="R44" s="9">
        <v>1000</v>
      </c>
      <c r="S44" s="1">
        <v>0</v>
      </c>
      <c r="T44" s="9">
        <v>1000</v>
      </c>
      <c r="U44" s="1">
        <v>0</v>
      </c>
      <c r="V44" s="9">
        <v>1000</v>
      </c>
      <c r="W44" s="1">
        <v>0</v>
      </c>
      <c r="X44" s="9">
        <v>1000</v>
      </c>
      <c r="Y44" s="1">
        <v>0</v>
      </c>
      <c r="Z44" s="9">
        <v>1000</v>
      </c>
      <c r="AA44" s="1">
        <v>0</v>
      </c>
      <c r="AB44" s="9">
        <v>1000</v>
      </c>
      <c r="AC44" s="1">
        <v>0</v>
      </c>
    </row>
    <row r="45" spans="1:29">
      <c r="A45" s="1">
        <v>6901</v>
      </c>
      <c r="B45" s="1" t="s">
        <v>42</v>
      </c>
      <c r="C45" s="3">
        <f t="shared" si="4"/>
        <v>0</v>
      </c>
      <c r="D45" s="2">
        <f t="shared" si="4"/>
        <v>0</v>
      </c>
      <c r="E45" s="2">
        <f t="shared" si="5"/>
        <v>0</v>
      </c>
      <c r="F45" s="9">
        <v>0</v>
      </c>
      <c r="G45" s="1">
        <v>0</v>
      </c>
      <c r="H45" s="9">
        <v>0</v>
      </c>
      <c r="I45" s="1">
        <v>0</v>
      </c>
      <c r="J45" s="9">
        <v>0</v>
      </c>
      <c r="K45" s="1">
        <v>0</v>
      </c>
      <c r="L45" s="9">
        <v>0</v>
      </c>
      <c r="M45" s="1">
        <v>0</v>
      </c>
      <c r="N45" s="9">
        <v>0</v>
      </c>
      <c r="O45" s="1">
        <v>0</v>
      </c>
      <c r="P45" s="9">
        <v>0</v>
      </c>
      <c r="Q45" s="1">
        <v>0</v>
      </c>
      <c r="R45" s="9">
        <v>0</v>
      </c>
      <c r="S45" s="1">
        <v>0</v>
      </c>
      <c r="T45" s="9">
        <v>0</v>
      </c>
      <c r="U45" s="1">
        <v>0</v>
      </c>
      <c r="V45" s="9">
        <v>0</v>
      </c>
      <c r="W45" s="1">
        <v>0</v>
      </c>
      <c r="X45" s="9">
        <v>0</v>
      </c>
      <c r="Y45" s="1">
        <v>0</v>
      </c>
      <c r="Z45" s="9">
        <v>0</v>
      </c>
      <c r="AA45" s="1">
        <v>0</v>
      </c>
      <c r="AB45" s="9">
        <v>0</v>
      </c>
      <c r="AC45" s="1">
        <v>0</v>
      </c>
    </row>
    <row r="46" spans="1:29">
      <c r="A46" s="1">
        <v>6902</v>
      </c>
      <c r="B46" s="1" t="s">
        <v>43</v>
      </c>
      <c r="C46" s="3">
        <f t="shared" si="4"/>
        <v>2000</v>
      </c>
      <c r="D46" s="2">
        <f t="shared" si="4"/>
        <v>0</v>
      </c>
      <c r="E46" s="2">
        <f t="shared" si="5"/>
        <v>2000</v>
      </c>
      <c r="F46" s="9">
        <v>1000</v>
      </c>
      <c r="G46" s="1">
        <v>0</v>
      </c>
      <c r="H46" s="9">
        <v>0</v>
      </c>
      <c r="I46" s="1">
        <v>0</v>
      </c>
      <c r="J46" s="9">
        <v>0</v>
      </c>
      <c r="K46" s="1">
        <v>0</v>
      </c>
      <c r="L46" s="9">
        <v>0</v>
      </c>
      <c r="M46" s="1">
        <v>0</v>
      </c>
      <c r="N46" s="9">
        <v>0</v>
      </c>
      <c r="O46" s="1">
        <v>0</v>
      </c>
      <c r="P46" s="9">
        <v>0</v>
      </c>
      <c r="Q46" s="1">
        <v>0</v>
      </c>
      <c r="R46" s="9">
        <v>0</v>
      </c>
      <c r="S46" s="1">
        <v>0</v>
      </c>
      <c r="T46" s="9">
        <v>1000</v>
      </c>
      <c r="U46" s="1">
        <v>0</v>
      </c>
      <c r="V46" s="9">
        <v>0</v>
      </c>
      <c r="W46" s="1">
        <v>0</v>
      </c>
      <c r="X46" s="9">
        <v>0</v>
      </c>
      <c r="Y46" s="1">
        <v>0</v>
      </c>
      <c r="Z46" s="9">
        <v>0</v>
      </c>
      <c r="AA46" s="1">
        <v>0</v>
      </c>
      <c r="AB46" s="9">
        <v>0</v>
      </c>
      <c r="AC46" s="1">
        <v>0</v>
      </c>
    </row>
    <row r="47" spans="1:29">
      <c r="A47" s="1">
        <v>7320</v>
      </c>
      <c r="B47" s="1" t="s">
        <v>44</v>
      </c>
      <c r="C47" s="3">
        <f t="shared" si="4"/>
        <v>0</v>
      </c>
      <c r="D47" s="2">
        <f t="shared" si="4"/>
        <v>0</v>
      </c>
      <c r="E47" s="2">
        <f t="shared" si="5"/>
        <v>0</v>
      </c>
      <c r="F47" s="9">
        <v>0</v>
      </c>
      <c r="G47" s="1">
        <v>0</v>
      </c>
      <c r="H47" s="9">
        <v>0</v>
      </c>
      <c r="I47" s="1">
        <v>0</v>
      </c>
      <c r="J47" s="9">
        <v>0</v>
      </c>
      <c r="K47" s="1">
        <v>0</v>
      </c>
      <c r="L47" s="9">
        <v>0</v>
      </c>
      <c r="M47" s="1">
        <v>0</v>
      </c>
      <c r="N47" s="9">
        <v>0</v>
      </c>
      <c r="O47" s="1">
        <v>0</v>
      </c>
      <c r="P47" s="9">
        <v>0</v>
      </c>
      <c r="Q47" s="1">
        <v>0</v>
      </c>
      <c r="R47" s="9">
        <v>0</v>
      </c>
      <c r="S47" s="1">
        <v>0</v>
      </c>
      <c r="T47" s="9">
        <v>0</v>
      </c>
      <c r="U47" s="1">
        <v>0</v>
      </c>
      <c r="V47" s="9">
        <v>0</v>
      </c>
      <c r="W47" s="1">
        <v>0</v>
      </c>
      <c r="X47" s="9">
        <v>0</v>
      </c>
      <c r="Y47" s="1">
        <v>0</v>
      </c>
      <c r="Z47" s="9">
        <v>0</v>
      </c>
      <c r="AA47" s="1">
        <v>0</v>
      </c>
      <c r="AB47" s="9">
        <v>0</v>
      </c>
      <c r="AC47" s="1">
        <v>0</v>
      </c>
    </row>
    <row r="48" spans="1:29">
      <c r="A48" s="1">
        <v>7420</v>
      </c>
      <c r="B48" s="1" t="s">
        <v>45</v>
      </c>
      <c r="C48" s="3">
        <f t="shared" si="4"/>
        <v>0</v>
      </c>
      <c r="D48" s="2">
        <f t="shared" si="4"/>
        <v>0</v>
      </c>
      <c r="E48" s="2">
        <f t="shared" si="5"/>
        <v>0</v>
      </c>
      <c r="F48" s="9">
        <v>0</v>
      </c>
      <c r="G48" s="1">
        <v>0</v>
      </c>
      <c r="H48" s="9">
        <v>0</v>
      </c>
      <c r="I48" s="1">
        <v>0</v>
      </c>
      <c r="J48" s="9">
        <v>0</v>
      </c>
      <c r="K48" s="1">
        <v>0</v>
      </c>
      <c r="L48" s="9">
        <v>0</v>
      </c>
      <c r="M48" s="1">
        <v>0</v>
      </c>
      <c r="N48" s="9">
        <v>0</v>
      </c>
      <c r="O48" s="1">
        <v>0</v>
      </c>
      <c r="P48" s="9">
        <v>0</v>
      </c>
      <c r="Q48" s="1">
        <v>0</v>
      </c>
      <c r="R48" s="9">
        <v>0</v>
      </c>
      <c r="S48" s="1">
        <v>0</v>
      </c>
      <c r="T48" s="9">
        <v>0</v>
      </c>
      <c r="U48" s="1">
        <v>0</v>
      </c>
      <c r="V48" s="9">
        <v>0</v>
      </c>
      <c r="W48" s="1">
        <v>0</v>
      </c>
      <c r="X48" s="9">
        <v>0</v>
      </c>
      <c r="Y48" s="1">
        <v>0</v>
      </c>
      <c r="Z48" s="9">
        <v>0</v>
      </c>
      <c r="AA48" s="1">
        <v>0</v>
      </c>
      <c r="AB48" s="9">
        <v>0</v>
      </c>
      <c r="AC48" s="1">
        <v>0</v>
      </c>
    </row>
    <row r="49" spans="1:29">
      <c r="A49" s="1">
        <v>7500</v>
      </c>
      <c r="B49" s="1" t="s">
        <v>46</v>
      </c>
      <c r="C49" s="3">
        <f t="shared" si="4"/>
        <v>0</v>
      </c>
      <c r="D49" s="2">
        <f t="shared" si="4"/>
        <v>0</v>
      </c>
      <c r="E49" s="2">
        <f t="shared" si="5"/>
        <v>0</v>
      </c>
      <c r="F49" s="9">
        <v>0</v>
      </c>
      <c r="G49" s="1">
        <v>0</v>
      </c>
      <c r="H49" s="9">
        <v>0</v>
      </c>
      <c r="I49" s="1">
        <v>0</v>
      </c>
      <c r="J49" s="9">
        <v>0</v>
      </c>
      <c r="K49" s="1">
        <v>0</v>
      </c>
      <c r="L49" s="9">
        <v>0</v>
      </c>
      <c r="M49" s="1">
        <v>0</v>
      </c>
      <c r="N49" s="9">
        <v>0</v>
      </c>
      <c r="O49" s="1">
        <v>0</v>
      </c>
      <c r="P49" s="9">
        <v>0</v>
      </c>
      <c r="Q49" s="1">
        <v>0</v>
      </c>
      <c r="R49" s="9">
        <v>0</v>
      </c>
      <c r="S49" s="1">
        <v>0</v>
      </c>
      <c r="T49" s="9">
        <v>0</v>
      </c>
      <c r="U49" s="1">
        <v>0</v>
      </c>
      <c r="V49" s="9">
        <v>0</v>
      </c>
      <c r="W49" s="1">
        <v>0</v>
      </c>
      <c r="X49" s="9">
        <v>0</v>
      </c>
      <c r="Y49" s="1">
        <v>0</v>
      </c>
      <c r="Z49" s="9">
        <v>0</v>
      </c>
      <c r="AA49" s="1">
        <v>0</v>
      </c>
      <c r="AB49" s="9">
        <v>0</v>
      </c>
      <c r="AC49" s="1">
        <v>0</v>
      </c>
    </row>
    <row r="50" spans="1:29">
      <c r="A50" s="1">
        <v>7720</v>
      </c>
      <c r="B50" s="1" t="s">
        <v>47</v>
      </c>
      <c r="C50" s="3">
        <f t="shared" si="4"/>
        <v>0</v>
      </c>
      <c r="D50" s="2">
        <f t="shared" si="4"/>
        <v>0</v>
      </c>
      <c r="E50" s="2">
        <f t="shared" si="5"/>
        <v>0</v>
      </c>
      <c r="F50" s="9">
        <v>0</v>
      </c>
      <c r="G50" s="1">
        <v>0</v>
      </c>
      <c r="H50" s="9">
        <v>0</v>
      </c>
      <c r="I50" s="1">
        <v>0</v>
      </c>
      <c r="J50" s="9">
        <v>0</v>
      </c>
      <c r="K50" s="1">
        <v>0</v>
      </c>
      <c r="L50" s="9">
        <v>0</v>
      </c>
      <c r="M50" s="1">
        <v>0</v>
      </c>
      <c r="N50" s="9">
        <v>0</v>
      </c>
      <c r="O50" s="1">
        <v>0</v>
      </c>
      <c r="P50" s="9">
        <v>0</v>
      </c>
      <c r="Q50" s="1">
        <v>0</v>
      </c>
      <c r="R50" s="9">
        <v>0</v>
      </c>
      <c r="S50" s="1">
        <v>0</v>
      </c>
      <c r="T50" s="9">
        <v>0</v>
      </c>
      <c r="U50" s="1">
        <v>0</v>
      </c>
      <c r="V50" s="9">
        <v>0</v>
      </c>
      <c r="W50" s="1">
        <v>0</v>
      </c>
      <c r="X50" s="9">
        <v>0</v>
      </c>
      <c r="Y50" s="1">
        <v>0</v>
      </c>
      <c r="Z50" s="9">
        <v>0</v>
      </c>
      <c r="AA50" s="1">
        <v>0</v>
      </c>
      <c r="AB50" s="9">
        <v>0</v>
      </c>
      <c r="AC50" s="1">
        <v>0</v>
      </c>
    </row>
    <row r="51" spans="1:29">
      <c r="A51" s="1">
        <v>7770</v>
      </c>
      <c r="B51" s="1" t="s">
        <v>48</v>
      </c>
      <c r="C51" s="3">
        <f t="shared" si="4"/>
        <v>0</v>
      </c>
      <c r="D51" s="2">
        <f t="shared" si="4"/>
        <v>0</v>
      </c>
      <c r="E51" s="2">
        <f t="shared" si="5"/>
        <v>0</v>
      </c>
      <c r="F51" s="9">
        <v>0</v>
      </c>
      <c r="G51" s="1">
        <v>0</v>
      </c>
      <c r="H51" s="9">
        <v>0</v>
      </c>
      <c r="I51" s="1">
        <v>0</v>
      </c>
      <c r="J51" s="9">
        <v>0</v>
      </c>
      <c r="K51" s="1">
        <v>0</v>
      </c>
      <c r="L51" s="9">
        <v>0</v>
      </c>
      <c r="M51" s="1">
        <v>0</v>
      </c>
      <c r="N51" s="9">
        <v>0</v>
      </c>
      <c r="O51" s="1">
        <v>0</v>
      </c>
      <c r="P51" s="9">
        <v>0</v>
      </c>
      <c r="Q51" s="1">
        <v>0</v>
      </c>
      <c r="R51" s="9">
        <v>0</v>
      </c>
      <c r="S51" s="1">
        <v>0</v>
      </c>
      <c r="T51" s="9">
        <v>0</v>
      </c>
      <c r="U51" s="1">
        <v>0</v>
      </c>
      <c r="V51" s="9">
        <v>0</v>
      </c>
      <c r="W51" s="1">
        <v>0</v>
      </c>
      <c r="X51" s="9">
        <v>0</v>
      </c>
      <c r="Y51" s="1">
        <v>0</v>
      </c>
      <c r="Z51" s="9">
        <v>0</v>
      </c>
      <c r="AA51" s="1">
        <v>0</v>
      </c>
      <c r="AB51" s="9">
        <v>0</v>
      </c>
      <c r="AC51" s="1">
        <v>0</v>
      </c>
    </row>
    <row r="52" spans="1:29">
      <c r="A52" s="1">
        <v>7771</v>
      </c>
      <c r="B52" s="1" t="s">
        <v>49</v>
      </c>
      <c r="C52" s="3">
        <f t="shared" si="4"/>
        <v>0</v>
      </c>
      <c r="D52" s="2">
        <f t="shared" si="4"/>
        <v>0</v>
      </c>
      <c r="E52" s="2">
        <f t="shared" si="5"/>
        <v>0</v>
      </c>
      <c r="F52" s="9">
        <v>0</v>
      </c>
      <c r="G52" s="1">
        <v>0</v>
      </c>
      <c r="H52" s="9">
        <v>0</v>
      </c>
      <c r="I52" s="1">
        <v>0</v>
      </c>
      <c r="J52" s="9">
        <v>0</v>
      </c>
      <c r="K52" s="1">
        <v>0</v>
      </c>
      <c r="L52" s="9">
        <v>0</v>
      </c>
      <c r="M52" s="1">
        <v>0</v>
      </c>
      <c r="N52" s="9">
        <v>0</v>
      </c>
      <c r="O52" s="1">
        <v>0</v>
      </c>
      <c r="P52" s="9">
        <v>0</v>
      </c>
      <c r="Q52" s="1">
        <v>0</v>
      </c>
      <c r="R52" s="9">
        <v>0</v>
      </c>
      <c r="S52" s="1">
        <v>0</v>
      </c>
      <c r="T52" s="9">
        <v>0</v>
      </c>
      <c r="U52" s="1">
        <v>0</v>
      </c>
      <c r="V52" s="9">
        <v>0</v>
      </c>
      <c r="W52" s="1">
        <v>0</v>
      </c>
      <c r="X52" s="9">
        <v>0</v>
      </c>
      <c r="Y52" s="1">
        <v>0</v>
      </c>
      <c r="Z52" s="9">
        <v>0</v>
      </c>
      <c r="AA52" s="1">
        <v>0</v>
      </c>
      <c r="AB52" s="9">
        <v>0</v>
      </c>
      <c r="AC52" s="1">
        <v>0</v>
      </c>
    </row>
    <row r="53" spans="1:29">
      <c r="A53" s="1">
        <v>7790</v>
      </c>
      <c r="B53" s="1" t="s">
        <v>50</v>
      </c>
      <c r="C53" s="3">
        <f t="shared" si="4"/>
        <v>0</v>
      </c>
      <c r="D53" s="2">
        <f t="shared" si="4"/>
        <v>0</v>
      </c>
      <c r="E53" s="2">
        <f t="shared" si="5"/>
        <v>0</v>
      </c>
      <c r="F53" s="9">
        <v>0</v>
      </c>
      <c r="G53" s="1">
        <v>0</v>
      </c>
      <c r="H53" s="9">
        <v>0</v>
      </c>
      <c r="I53" s="1">
        <v>0</v>
      </c>
      <c r="J53" s="9">
        <v>0</v>
      </c>
      <c r="K53" s="1">
        <v>0</v>
      </c>
      <c r="L53" s="9">
        <v>0</v>
      </c>
      <c r="M53" s="1">
        <v>0</v>
      </c>
      <c r="N53" s="9">
        <v>0</v>
      </c>
      <c r="O53" s="1">
        <v>0</v>
      </c>
      <c r="P53" s="9">
        <v>0</v>
      </c>
      <c r="Q53" s="1">
        <v>0</v>
      </c>
      <c r="R53" s="9">
        <v>0</v>
      </c>
      <c r="S53" s="1">
        <v>0</v>
      </c>
      <c r="T53" s="9">
        <v>0</v>
      </c>
      <c r="U53" s="1">
        <v>0</v>
      </c>
      <c r="V53" s="9">
        <v>0</v>
      </c>
      <c r="W53" s="1">
        <v>0</v>
      </c>
      <c r="X53" s="9">
        <v>0</v>
      </c>
      <c r="Y53" s="1">
        <v>0</v>
      </c>
      <c r="Z53" s="9">
        <v>0</v>
      </c>
      <c r="AA53" s="1">
        <v>0</v>
      </c>
      <c r="AB53" s="9">
        <v>0</v>
      </c>
      <c r="AC53" s="1">
        <v>0</v>
      </c>
    </row>
    <row r="54" spans="1:29">
      <c r="A54" s="1">
        <v>7793</v>
      </c>
      <c r="B54" s="1" t="s">
        <v>51</v>
      </c>
      <c r="C54" s="3">
        <f t="shared" si="4"/>
        <v>0</v>
      </c>
      <c r="D54" s="2">
        <f t="shared" si="4"/>
        <v>0</v>
      </c>
      <c r="E54" s="2">
        <f t="shared" si="5"/>
        <v>0</v>
      </c>
      <c r="F54" s="9">
        <v>0</v>
      </c>
      <c r="G54" s="1">
        <v>0</v>
      </c>
      <c r="H54" s="9">
        <v>0</v>
      </c>
      <c r="I54" s="1">
        <v>0</v>
      </c>
      <c r="J54" s="9">
        <v>0</v>
      </c>
      <c r="K54" s="1">
        <v>0</v>
      </c>
      <c r="L54" s="9">
        <v>0</v>
      </c>
      <c r="M54" s="1">
        <v>0</v>
      </c>
      <c r="N54" s="9">
        <v>0</v>
      </c>
      <c r="O54" s="1">
        <v>0</v>
      </c>
      <c r="P54" s="9">
        <v>0</v>
      </c>
      <c r="Q54" s="1">
        <v>0</v>
      </c>
      <c r="R54" s="9">
        <v>0</v>
      </c>
      <c r="S54" s="1">
        <v>0</v>
      </c>
      <c r="T54" s="9">
        <v>0</v>
      </c>
      <c r="U54" s="1">
        <v>0</v>
      </c>
      <c r="V54" s="9">
        <v>0</v>
      </c>
      <c r="W54" s="1">
        <v>0</v>
      </c>
      <c r="X54" s="9">
        <v>0</v>
      </c>
      <c r="Y54" s="1">
        <v>0</v>
      </c>
      <c r="Z54" s="9">
        <v>0</v>
      </c>
      <c r="AA54" s="1">
        <v>0</v>
      </c>
      <c r="AB54" s="9">
        <v>0</v>
      </c>
      <c r="AC54" s="1">
        <v>0</v>
      </c>
    </row>
    <row r="55" spans="1:29">
      <c r="A55" s="1">
        <v>8050</v>
      </c>
      <c r="B55" s="1" t="s">
        <v>52</v>
      </c>
      <c r="C55" s="3">
        <f t="shared" si="4"/>
        <v>0</v>
      </c>
      <c r="D55" s="2">
        <f t="shared" si="4"/>
        <v>0</v>
      </c>
      <c r="E55" s="2">
        <f t="shared" si="5"/>
        <v>0</v>
      </c>
      <c r="F55" s="9">
        <v>0</v>
      </c>
      <c r="G55" s="1">
        <v>0</v>
      </c>
      <c r="H55" s="9">
        <v>0</v>
      </c>
      <c r="I55" s="1">
        <v>0</v>
      </c>
      <c r="J55" s="9">
        <v>0</v>
      </c>
      <c r="K55" s="1">
        <v>0</v>
      </c>
      <c r="L55" s="9">
        <v>0</v>
      </c>
      <c r="M55" s="1">
        <v>0</v>
      </c>
      <c r="N55" s="9">
        <v>0</v>
      </c>
      <c r="O55" s="1">
        <v>0</v>
      </c>
      <c r="P55" s="9">
        <v>0</v>
      </c>
      <c r="Q55" s="1">
        <v>0</v>
      </c>
      <c r="R55" s="9">
        <v>0</v>
      </c>
      <c r="S55" s="1">
        <v>0</v>
      </c>
      <c r="T55" s="9">
        <v>0</v>
      </c>
      <c r="U55" s="1">
        <v>0</v>
      </c>
      <c r="V55" s="9">
        <v>0</v>
      </c>
      <c r="W55" s="1">
        <v>0</v>
      </c>
      <c r="X55" s="9">
        <v>0</v>
      </c>
      <c r="Y55" s="1">
        <v>0</v>
      </c>
      <c r="Z55" s="9">
        <v>0</v>
      </c>
      <c r="AA55" s="1">
        <v>0</v>
      </c>
      <c r="AB55" s="9">
        <v>0</v>
      </c>
      <c r="AC55" s="1">
        <v>0</v>
      </c>
    </row>
    <row r="56" spans="1:29">
      <c r="A56" s="1">
        <v>8150</v>
      </c>
      <c r="B56" s="1" t="s">
        <v>53</v>
      </c>
      <c r="C56" s="3">
        <f t="shared" si="4"/>
        <v>0</v>
      </c>
      <c r="D56" s="2">
        <f t="shared" si="4"/>
        <v>0</v>
      </c>
      <c r="E56" s="2">
        <f t="shared" si="5"/>
        <v>0</v>
      </c>
      <c r="F56" s="9">
        <v>0</v>
      </c>
      <c r="G56" s="1">
        <v>0</v>
      </c>
      <c r="H56" s="9">
        <v>0</v>
      </c>
      <c r="I56" s="1">
        <v>0</v>
      </c>
      <c r="J56" s="9">
        <v>0</v>
      </c>
      <c r="K56" s="1">
        <v>0</v>
      </c>
      <c r="L56" s="9">
        <v>0</v>
      </c>
      <c r="M56" s="1">
        <v>0</v>
      </c>
      <c r="N56" s="9">
        <v>0</v>
      </c>
      <c r="O56" s="1">
        <v>0</v>
      </c>
      <c r="P56" s="9">
        <v>0</v>
      </c>
      <c r="Q56" s="1">
        <v>0</v>
      </c>
      <c r="R56" s="9">
        <v>0</v>
      </c>
      <c r="S56" s="1">
        <v>0</v>
      </c>
      <c r="T56" s="9">
        <v>0</v>
      </c>
      <c r="U56" s="1">
        <v>0</v>
      </c>
      <c r="V56" s="9">
        <v>0</v>
      </c>
      <c r="W56" s="1">
        <v>0</v>
      </c>
      <c r="X56" s="9">
        <v>0</v>
      </c>
      <c r="Y56" s="1">
        <v>0</v>
      </c>
      <c r="Z56" s="9">
        <v>0</v>
      </c>
      <c r="AA56" s="1">
        <v>0</v>
      </c>
      <c r="AB56" s="9">
        <v>0</v>
      </c>
      <c r="AC56" s="1">
        <v>0</v>
      </c>
    </row>
    <row r="57" spans="1:29">
      <c r="A57" s="1">
        <v>8960</v>
      </c>
      <c r="B57" s="1" t="s">
        <v>54</v>
      </c>
      <c r="C57" s="3">
        <f t="shared" si="4"/>
        <v>0</v>
      </c>
      <c r="D57" s="2">
        <f t="shared" si="4"/>
        <v>0</v>
      </c>
      <c r="E57" s="2">
        <f t="shared" si="5"/>
        <v>0</v>
      </c>
      <c r="F57" s="9">
        <v>0</v>
      </c>
      <c r="G57" s="1">
        <v>0</v>
      </c>
      <c r="H57" s="9">
        <v>0</v>
      </c>
      <c r="I57" s="1">
        <v>0</v>
      </c>
      <c r="J57" s="9">
        <v>0</v>
      </c>
      <c r="K57" s="1">
        <v>0</v>
      </c>
      <c r="L57" s="9">
        <v>0</v>
      </c>
      <c r="M57" s="1">
        <v>0</v>
      </c>
      <c r="N57" s="9">
        <v>0</v>
      </c>
      <c r="O57" s="1">
        <v>0</v>
      </c>
      <c r="P57" s="9">
        <v>0</v>
      </c>
      <c r="Q57" s="1">
        <v>0</v>
      </c>
      <c r="R57" s="9">
        <v>0</v>
      </c>
      <c r="S57" s="1">
        <v>0</v>
      </c>
      <c r="T57" s="9">
        <v>0</v>
      </c>
      <c r="U57" s="1">
        <v>0</v>
      </c>
      <c r="V57" s="9">
        <v>0</v>
      </c>
      <c r="W57" s="1">
        <v>0</v>
      </c>
      <c r="X57" s="9">
        <v>0</v>
      </c>
      <c r="Y57" s="1">
        <v>0</v>
      </c>
      <c r="Z57" s="9">
        <v>0</v>
      </c>
      <c r="AA57" s="1">
        <v>0</v>
      </c>
      <c r="AB57" s="9">
        <v>0</v>
      </c>
      <c r="AC57" s="1">
        <v>0</v>
      </c>
    </row>
    <row r="58" spans="1:29">
      <c r="A58" s="1">
        <v>8990</v>
      </c>
      <c r="B58" s="1" t="s">
        <v>55</v>
      </c>
      <c r="C58" s="3">
        <f t="shared" si="4"/>
        <v>0</v>
      </c>
      <c r="D58" s="2">
        <f t="shared" si="4"/>
        <v>0</v>
      </c>
      <c r="E58" s="2">
        <f t="shared" si="5"/>
        <v>0</v>
      </c>
      <c r="F58" s="9">
        <v>0</v>
      </c>
      <c r="G58" s="1">
        <v>0</v>
      </c>
      <c r="H58" s="9">
        <v>0</v>
      </c>
      <c r="I58" s="1">
        <v>0</v>
      </c>
      <c r="J58" s="9">
        <v>0</v>
      </c>
      <c r="K58" s="1">
        <v>0</v>
      </c>
      <c r="L58" s="9">
        <v>0</v>
      </c>
      <c r="M58" s="1">
        <v>0</v>
      </c>
      <c r="N58" s="9">
        <v>0</v>
      </c>
      <c r="O58" s="1">
        <v>0</v>
      </c>
      <c r="P58" s="9">
        <v>0</v>
      </c>
      <c r="Q58" s="1">
        <v>0</v>
      </c>
      <c r="R58" s="9">
        <v>0</v>
      </c>
      <c r="S58" s="1">
        <v>0</v>
      </c>
      <c r="T58" s="9">
        <v>0</v>
      </c>
      <c r="U58" s="1">
        <v>0</v>
      </c>
      <c r="V58" s="9">
        <v>0</v>
      </c>
      <c r="W58" s="1">
        <v>0</v>
      </c>
      <c r="X58" s="9">
        <v>0</v>
      </c>
      <c r="Y58" s="1">
        <v>0</v>
      </c>
      <c r="Z58" s="9">
        <v>0</v>
      </c>
      <c r="AA58" s="1">
        <v>0</v>
      </c>
      <c r="AB58" s="9">
        <v>0</v>
      </c>
      <c r="AC58" s="1">
        <v>0</v>
      </c>
    </row>
    <row r="59" spans="1:29" s="6" customFormat="1">
      <c r="A59" s="4" t="s">
        <v>56</v>
      </c>
      <c r="B59" s="4"/>
      <c r="C59" s="5">
        <f>SUM(C18:C58)</f>
        <v>249677.6</v>
      </c>
      <c r="D59" s="5">
        <f>SUM(D18:D58)</f>
        <v>0</v>
      </c>
      <c r="E59" s="5">
        <f t="shared" si="5"/>
        <v>249677.6</v>
      </c>
      <c r="F59" s="8">
        <f>SUM(F18:F58)</f>
        <v>21400.933333333334</v>
      </c>
      <c r="G59" s="4">
        <f t="shared" ref="G59:AC59" si="6">SUM(G18:G58)</f>
        <v>0</v>
      </c>
      <c r="H59" s="8">
        <f t="shared" si="6"/>
        <v>21133.333333333336</v>
      </c>
      <c r="I59" s="4">
        <f t="shared" si="6"/>
        <v>0</v>
      </c>
      <c r="J59" s="8">
        <f t="shared" si="6"/>
        <v>20400.933333333334</v>
      </c>
      <c r="K59" s="4">
        <f t="shared" si="6"/>
        <v>0</v>
      </c>
      <c r="L59" s="8">
        <f t="shared" si="6"/>
        <v>16133.333333333334</v>
      </c>
      <c r="M59" s="4">
        <f t="shared" si="6"/>
        <v>0</v>
      </c>
      <c r="N59" s="8">
        <f t="shared" si="6"/>
        <v>20400.933333333334</v>
      </c>
      <c r="O59" s="4">
        <f t="shared" si="6"/>
        <v>0</v>
      </c>
      <c r="P59" s="8">
        <f t="shared" si="6"/>
        <v>16133.333333333334</v>
      </c>
      <c r="Q59" s="4">
        <f t="shared" si="6"/>
        <v>0</v>
      </c>
      <c r="R59" s="8">
        <f t="shared" si="6"/>
        <v>37872.933333333334</v>
      </c>
      <c r="S59" s="4">
        <f t="shared" si="6"/>
        <v>0</v>
      </c>
      <c r="T59" s="8">
        <f t="shared" si="6"/>
        <v>18133.333333333336</v>
      </c>
      <c r="U59" s="4">
        <f t="shared" si="6"/>
        <v>0</v>
      </c>
      <c r="V59" s="8">
        <f t="shared" si="6"/>
        <v>25400.933333333334</v>
      </c>
      <c r="W59" s="4">
        <f t="shared" si="6"/>
        <v>0</v>
      </c>
      <c r="X59" s="8">
        <f t="shared" si="6"/>
        <v>16133.333333333334</v>
      </c>
      <c r="Y59" s="4">
        <f t="shared" si="6"/>
        <v>0</v>
      </c>
      <c r="Z59" s="8">
        <f t="shared" si="6"/>
        <v>20400.933333333334</v>
      </c>
      <c r="AA59" s="4">
        <f t="shared" si="6"/>
        <v>0</v>
      </c>
      <c r="AB59" s="8">
        <f t="shared" si="6"/>
        <v>16133.333333333334</v>
      </c>
      <c r="AC59" s="4">
        <f t="shared" si="6"/>
        <v>0</v>
      </c>
    </row>
    <row r="60" spans="1:29" s="31" customForma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</row>
    <row r="61" spans="1:29" s="6" customFormat="1">
      <c r="A61" s="4" t="s">
        <v>57</v>
      </c>
      <c r="B61" s="4"/>
      <c r="C61" s="5">
        <f t="shared" ref="C61" si="7">C15-C59</f>
        <v>322.39999999999418</v>
      </c>
      <c r="D61" s="5">
        <f>D15-D59</f>
        <v>0</v>
      </c>
      <c r="E61" s="7">
        <f>E15-E59</f>
        <v>322.39999999999418</v>
      </c>
      <c r="F61" s="8">
        <f>F15-F59</f>
        <v>-21400.933333333334</v>
      </c>
      <c r="G61" s="4">
        <f>G15-G59</f>
        <v>0</v>
      </c>
      <c r="H61" s="8">
        <f t="shared" ref="H61:AC61" si="8">H15-H59</f>
        <v>218866.66666666666</v>
      </c>
      <c r="I61" s="4">
        <f t="shared" si="8"/>
        <v>0</v>
      </c>
      <c r="J61" s="8">
        <f t="shared" si="8"/>
        <v>-20400.933333333334</v>
      </c>
      <c r="K61" s="4">
        <f t="shared" si="8"/>
        <v>0</v>
      </c>
      <c r="L61" s="8">
        <f t="shared" si="8"/>
        <v>-11133.333333333334</v>
      </c>
      <c r="M61" s="4">
        <f t="shared" si="8"/>
        <v>0</v>
      </c>
      <c r="N61" s="8">
        <f t="shared" si="8"/>
        <v>-15400.933333333334</v>
      </c>
      <c r="O61" s="4">
        <f t="shared" si="8"/>
        <v>0</v>
      </c>
      <c r="P61" s="8">
        <f t="shared" si="8"/>
        <v>-16133.333333333334</v>
      </c>
      <c r="Q61" s="4">
        <f t="shared" si="8"/>
        <v>0</v>
      </c>
      <c r="R61" s="8">
        <f t="shared" si="8"/>
        <v>-37872.933333333334</v>
      </c>
      <c r="S61" s="4">
        <f t="shared" si="8"/>
        <v>0</v>
      </c>
      <c r="T61" s="8">
        <f t="shared" si="8"/>
        <v>-18133.333333333336</v>
      </c>
      <c r="U61" s="4">
        <f t="shared" si="8"/>
        <v>0</v>
      </c>
      <c r="V61" s="8">
        <f t="shared" si="8"/>
        <v>-25400.933333333334</v>
      </c>
      <c r="W61" s="4">
        <f t="shared" si="8"/>
        <v>0</v>
      </c>
      <c r="X61" s="8">
        <f t="shared" si="8"/>
        <v>-16133.333333333334</v>
      </c>
      <c r="Y61" s="4">
        <f t="shared" si="8"/>
        <v>0</v>
      </c>
      <c r="Z61" s="8">
        <f t="shared" si="8"/>
        <v>-20400.933333333334</v>
      </c>
      <c r="AA61" s="4">
        <f t="shared" si="8"/>
        <v>0</v>
      </c>
      <c r="AB61" s="8">
        <f t="shared" si="8"/>
        <v>-16133.333333333334</v>
      </c>
      <c r="AC61" s="4">
        <f t="shared" si="8"/>
        <v>0</v>
      </c>
    </row>
  </sheetData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topLeftCell="A32" workbookViewId="0">
      <pane xSplit="5" topLeftCell="F1" activePane="topRight" state="frozen"/>
      <selection activeCell="E38" sqref="E38"/>
      <selection pane="topRight" activeCell="E9" sqref="E9"/>
    </sheetView>
  </sheetViews>
  <sheetFormatPr baseColWidth="10" defaultRowHeight="15" x14ac:dyDescent="0"/>
  <cols>
    <col min="2" max="2" width="46" bestFit="1" customWidth="1"/>
    <col min="3" max="3" width="12.5" bestFit="1" customWidth="1"/>
    <col min="4" max="4" width="13.5" bestFit="1" customWidth="1"/>
    <col min="6" max="6" width="13.6640625" bestFit="1" customWidth="1"/>
    <col min="7" max="7" width="14.6640625" bestFit="1" customWidth="1"/>
    <col min="8" max="8" width="14.5" bestFit="1" customWidth="1"/>
    <col min="9" max="9" width="15.5" bestFit="1" customWidth="1"/>
    <col min="10" max="10" width="12.5" bestFit="1" customWidth="1"/>
    <col min="11" max="11" width="13.5" bestFit="1" customWidth="1"/>
    <col min="12" max="12" width="12.1640625" bestFit="1" customWidth="1"/>
    <col min="13" max="13" width="13.1640625" bestFit="1" customWidth="1"/>
    <col min="19" max="19" width="11.83203125" bestFit="1" customWidth="1"/>
    <col min="20" max="20" width="14" bestFit="1" customWidth="1"/>
    <col min="21" max="21" width="15" bestFit="1" customWidth="1"/>
    <col min="22" max="22" width="17.33203125" bestFit="1" customWidth="1"/>
    <col min="23" max="23" width="18.33203125" bestFit="1" customWidth="1"/>
    <col min="24" max="24" width="14.83203125" bestFit="1" customWidth="1"/>
    <col min="25" max="25" width="15.83203125" bestFit="1" customWidth="1"/>
    <col min="26" max="26" width="16.83203125" bestFit="1" customWidth="1"/>
    <col min="27" max="27" width="17.83203125" bestFit="1" customWidth="1"/>
    <col min="28" max="28" width="16.6640625" bestFit="1" customWidth="1"/>
    <col min="29" max="29" width="17.6640625" bestFit="1" customWidth="1"/>
  </cols>
  <sheetData>
    <row r="1" spans="1:29" s="6" customFormat="1">
      <c r="A1" s="6" t="s">
        <v>0</v>
      </c>
    </row>
    <row r="2" spans="1:29" s="6" customFormat="1">
      <c r="A2" s="4" t="s">
        <v>1</v>
      </c>
      <c r="B2" s="4" t="s">
        <v>2</v>
      </c>
      <c r="C2" s="5" t="s">
        <v>58</v>
      </c>
      <c r="D2" s="5" t="s">
        <v>59</v>
      </c>
      <c r="E2" s="5" t="s">
        <v>60</v>
      </c>
      <c r="F2" s="8" t="s">
        <v>61</v>
      </c>
      <c r="G2" s="4" t="s">
        <v>62</v>
      </c>
      <c r="H2" s="8" t="s">
        <v>63</v>
      </c>
      <c r="I2" s="4" t="s">
        <v>64</v>
      </c>
      <c r="J2" s="8" t="s">
        <v>65</v>
      </c>
      <c r="K2" s="4" t="s">
        <v>66</v>
      </c>
      <c r="L2" s="8" t="s">
        <v>67</v>
      </c>
      <c r="M2" s="4" t="s">
        <v>68</v>
      </c>
      <c r="N2" s="8" t="s">
        <v>69</v>
      </c>
      <c r="O2" s="4" t="s">
        <v>70</v>
      </c>
      <c r="P2" s="8" t="s">
        <v>71</v>
      </c>
      <c r="Q2" s="4" t="s">
        <v>72</v>
      </c>
      <c r="R2" s="8" t="s">
        <v>73</v>
      </c>
      <c r="S2" s="4" t="s">
        <v>74</v>
      </c>
      <c r="T2" s="8" t="s">
        <v>75</v>
      </c>
      <c r="U2" s="4" t="s">
        <v>76</v>
      </c>
      <c r="V2" s="8" t="s">
        <v>77</v>
      </c>
      <c r="W2" s="4" t="s">
        <v>78</v>
      </c>
      <c r="X2" s="8" t="s">
        <v>79</v>
      </c>
      <c r="Y2" s="4" t="s">
        <v>80</v>
      </c>
      <c r="Z2" s="8" t="s">
        <v>81</v>
      </c>
      <c r="AA2" s="4" t="s">
        <v>82</v>
      </c>
      <c r="AB2" s="8" t="s">
        <v>83</v>
      </c>
      <c r="AC2" s="4" t="s">
        <v>84</v>
      </c>
    </row>
    <row r="3" spans="1:29">
      <c r="A3" s="1">
        <v>3000</v>
      </c>
      <c r="B3" s="1" t="s">
        <v>3</v>
      </c>
      <c r="C3" s="3">
        <f>F3+H3+J3+L3+N3+P3+R3+T3+V3+X3+Z3+AB3</f>
        <v>0</v>
      </c>
      <c r="D3" s="2">
        <f>G3+I3+K3+M3+O3+Q3+S3+U3+W3+Y3+AA3+AC3</f>
        <v>0</v>
      </c>
      <c r="E3" s="3">
        <f>C3-D3</f>
        <v>0</v>
      </c>
      <c r="F3" s="9">
        <v>0</v>
      </c>
      <c r="G3" s="1">
        <v>0</v>
      </c>
      <c r="H3" s="9">
        <v>0</v>
      </c>
      <c r="I3" s="1">
        <v>0</v>
      </c>
      <c r="J3" s="9">
        <v>0</v>
      </c>
      <c r="K3" s="1">
        <v>0</v>
      </c>
      <c r="L3" s="9">
        <v>0</v>
      </c>
      <c r="M3" s="1">
        <v>0</v>
      </c>
      <c r="N3" s="9">
        <v>0</v>
      </c>
      <c r="O3" s="1">
        <v>0</v>
      </c>
      <c r="P3" s="9">
        <v>0</v>
      </c>
      <c r="Q3" s="1">
        <v>0</v>
      </c>
      <c r="R3" s="9">
        <v>0</v>
      </c>
      <c r="S3" s="1">
        <v>0</v>
      </c>
      <c r="T3" s="9">
        <v>0</v>
      </c>
      <c r="U3" s="1">
        <v>0</v>
      </c>
      <c r="V3" s="9">
        <v>0</v>
      </c>
      <c r="W3" s="1">
        <v>0</v>
      </c>
      <c r="X3" s="9">
        <v>0</v>
      </c>
      <c r="Y3" s="1">
        <v>0</v>
      </c>
      <c r="Z3" s="9">
        <v>0</v>
      </c>
      <c r="AA3" s="1">
        <v>0</v>
      </c>
      <c r="AB3" s="9">
        <v>0</v>
      </c>
      <c r="AC3" s="1">
        <v>0</v>
      </c>
    </row>
    <row r="4" spans="1:29">
      <c r="A4" s="1">
        <v>3001</v>
      </c>
      <c r="B4" s="1" t="s">
        <v>4</v>
      </c>
      <c r="C4" s="3">
        <f t="shared" ref="C4:D14" si="0">F4+H4+J4+L4+N4+P4+R4+T4+V4+X4+Z4+AB4</f>
        <v>15000</v>
      </c>
      <c r="D4" s="2">
        <f t="shared" si="0"/>
        <v>0</v>
      </c>
      <c r="E4" s="3">
        <f t="shared" ref="E4:E15" si="1">C4-D4</f>
        <v>15000</v>
      </c>
      <c r="F4" s="9">
        <v>0</v>
      </c>
      <c r="G4" s="1">
        <v>0</v>
      </c>
      <c r="H4" s="9">
        <v>0</v>
      </c>
      <c r="I4" s="1">
        <v>0</v>
      </c>
      <c r="J4" s="9">
        <v>0</v>
      </c>
      <c r="K4" s="1">
        <v>0</v>
      </c>
      <c r="L4" s="9">
        <v>0</v>
      </c>
      <c r="M4" s="1">
        <v>0</v>
      </c>
      <c r="N4" s="9">
        <v>0</v>
      </c>
      <c r="O4" s="1">
        <v>0</v>
      </c>
      <c r="P4" s="9">
        <v>0</v>
      </c>
      <c r="Q4" s="1">
        <v>0</v>
      </c>
      <c r="R4" s="9">
        <v>0</v>
      </c>
      <c r="S4" s="1">
        <v>0</v>
      </c>
      <c r="T4" s="9">
        <v>0</v>
      </c>
      <c r="U4" s="1">
        <v>0</v>
      </c>
      <c r="V4" s="9">
        <v>0</v>
      </c>
      <c r="W4" s="1">
        <v>0</v>
      </c>
      <c r="X4" s="9">
        <v>0</v>
      </c>
      <c r="Y4" s="1">
        <v>0</v>
      </c>
      <c r="Z4" s="9">
        <f>0+'3001'!C8+'3001'!C10</f>
        <v>15000</v>
      </c>
      <c r="AA4" s="1">
        <v>0</v>
      </c>
      <c r="AB4" s="9">
        <v>0</v>
      </c>
      <c r="AC4" s="1">
        <v>0</v>
      </c>
    </row>
    <row r="5" spans="1:29">
      <c r="A5" s="1">
        <v>3100</v>
      </c>
      <c r="B5" s="1" t="s">
        <v>5</v>
      </c>
      <c r="C5" s="3">
        <f t="shared" si="0"/>
        <v>0</v>
      </c>
      <c r="D5" s="2">
        <f t="shared" si="0"/>
        <v>0</v>
      </c>
      <c r="E5" s="3">
        <f t="shared" si="1"/>
        <v>0</v>
      </c>
      <c r="F5" s="9">
        <v>0</v>
      </c>
      <c r="G5" s="1">
        <v>0</v>
      </c>
      <c r="H5" s="9">
        <v>0</v>
      </c>
      <c r="I5" s="1">
        <v>0</v>
      </c>
      <c r="J5" s="9">
        <v>0</v>
      </c>
      <c r="K5" s="1">
        <v>0</v>
      </c>
      <c r="L5" s="9">
        <v>0</v>
      </c>
      <c r="M5" s="1">
        <v>0</v>
      </c>
      <c r="N5" s="9">
        <v>0</v>
      </c>
      <c r="O5" s="1">
        <v>0</v>
      </c>
      <c r="P5" s="9">
        <v>0</v>
      </c>
      <c r="Q5" s="1">
        <v>0</v>
      </c>
      <c r="R5" s="9">
        <v>0</v>
      </c>
      <c r="S5" s="1">
        <v>0</v>
      </c>
      <c r="T5" s="9">
        <v>0</v>
      </c>
      <c r="U5" s="1">
        <v>0</v>
      </c>
      <c r="V5" s="9">
        <v>0</v>
      </c>
      <c r="W5" s="1">
        <v>0</v>
      </c>
      <c r="X5" s="9">
        <v>0</v>
      </c>
      <c r="Y5" s="1">
        <v>0</v>
      </c>
      <c r="Z5" s="9">
        <v>0</v>
      </c>
      <c r="AA5" s="1">
        <v>0</v>
      </c>
      <c r="AB5" s="9">
        <v>0</v>
      </c>
      <c r="AC5" s="1">
        <v>0</v>
      </c>
    </row>
    <row r="6" spans="1:29">
      <c r="A6" s="1">
        <v>3110</v>
      </c>
      <c r="B6" s="1" t="s">
        <v>6</v>
      </c>
      <c r="C6" s="3">
        <f t="shared" si="0"/>
        <v>0</v>
      </c>
      <c r="D6" s="2">
        <f t="shared" si="0"/>
        <v>0</v>
      </c>
      <c r="E6" s="3">
        <f t="shared" si="1"/>
        <v>0</v>
      </c>
      <c r="F6" s="9">
        <v>0</v>
      </c>
      <c r="G6" s="1">
        <v>0</v>
      </c>
      <c r="H6" s="9">
        <v>0</v>
      </c>
      <c r="I6" s="1">
        <v>0</v>
      </c>
      <c r="J6" s="9">
        <v>0</v>
      </c>
      <c r="K6" s="1">
        <v>0</v>
      </c>
      <c r="L6" s="9">
        <v>0</v>
      </c>
      <c r="M6" s="1">
        <v>0</v>
      </c>
      <c r="N6" s="9">
        <v>0</v>
      </c>
      <c r="O6" s="1">
        <v>0</v>
      </c>
      <c r="P6" s="9">
        <v>0</v>
      </c>
      <c r="Q6" s="1">
        <v>0</v>
      </c>
      <c r="R6" s="9">
        <v>0</v>
      </c>
      <c r="S6" s="1">
        <v>0</v>
      </c>
      <c r="T6" s="9">
        <v>0</v>
      </c>
      <c r="U6" s="1">
        <v>0</v>
      </c>
      <c r="V6" s="9">
        <v>0</v>
      </c>
      <c r="W6" s="1">
        <v>0</v>
      </c>
      <c r="X6" s="9">
        <v>0</v>
      </c>
      <c r="Y6" s="1">
        <v>0</v>
      </c>
      <c r="Z6" s="9">
        <v>0</v>
      </c>
      <c r="AA6" s="1">
        <v>0</v>
      </c>
      <c r="AB6" s="9">
        <v>0</v>
      </c>
      <c r="AC6" s="1">
        <v>0</v>
      </c>
    </row>
    <row r="7" spans="1:29">
      <c r="A7" s="1">
        <v>3120</v>
      </c>
      <c r="B7" s="1" t="s">
        <v>7</v>
      </c>
      <c r="C7" s="3">
        <f t="shared" si="0"/>
        <v>0</v>
      </c>
      <c r="D7" s="2">
        <f t="shared" si="0"/>
        <v>0</v>
      </c>
      <c r="E7" s="3">
        <f t="shared" si="1"/>
        <v>0</v>
      </c>
      <c r="F7" s="9">
        <v>0</v>
      </c>
      <c r="G7" s="1">
        <v>0</v>
      </c>
      <c r="H7" s="9">
        <v>0</v>
      </c>
      <c r="I7" s="1">
        <v>0</v>
      </c>
      <c r="J7" s="9">
        <v>0</v>
      </c>
      <c r="K7" s="1">
        <v>0</v>
      </c>
      <c r="L7" s="9">
        <v>0</v>
      </c>
      <c r="M7" s="1">
        <v>0</v>
      </c>
      <c r="N7" s="9">
        <v>0</v>
      </c>
      <c r="O7" s="1">
        <v>0</v>
      </c>
      <c r="P7" s="9">
        <v>0</v>
      </c>
      <c r="Q7" s="1">
        <v>0</v>
      </c>
      <c r="R7" s="9">
        <v>0</v>
      </c>
      <c r="S7" s="1">
        <v>0</v>
      </c>
      <c r="T7" s="9">
        <v>0</v>
      </c>
      <c r="U7" s="1">
        <v>0</v>
      </c>
      <c r="V7" s="9">
        <v>0</v>
      </c>
      <c r="W7" s="1">
        <v>0</v>
      </c>
      <c r="X7" s="9">
        <v>0</v>
      </c>
      <c r="Y7" s="1">
        <v>0</v>
      </c>
      <c r="Z7" s="9">
        <v>0</v>
      </c>
      <c r="AA7" s="1">
        <v>0</v>
      </c>
      <c r="AB7" s="9">
        <v>0</v>
      </c>
      <c r="AC7" s="1">
        <v>0</v>
      </c>
    </row>
    <row r="8" spans="1:29">
      <c r="A8" s="1">
        <v>3400</v>
      </c>
      <c r="B8" s="1" t="s">
        <v>8</v>
      </c>
      <c r="C8" s="3">
        <f t="shared" si="0"/>
        <v>154250</v>
      </c>
      <c r="D8" s="2">
        <f t="shared" si="0"/>
        <v>0</v>
      </c>
      <c r="E8" s="3">
        <f t="shared" si="1"/>
        <v>154250</v>
      </c>
      <c r="F8" s="9">
        <v>0</v>
      </c>
      <c r="G8" s="1">
        <v>0</v>
      </c>
      <c r="H8" s="9">
        <v>0</v>
      </c>
      <c r="I8" s="1">
        <v>0</v>
      </c>
      <c r="J8" s="9">
        <v>0</v>
      </c>
      <c r="K8" s="1">
        <v>0</v>
      </c>
      <c r="L8" s="9">
        <v>0</v>
      </c>
      <c r="M8" s="1">
        <v>0</v>
      </c>
      <c r="N8" s="9">
        <v>0</v>
      </c>
      <c r="O8" s="1">
        <v>0</v>
      </c>
      <c r="P8" s="9">
        <f>0+'3400'!C12</f>
        <v>37500</v>
      </c>
      <c r="Q8" s="1">
        <v>0</v>
      </c>
      <c r="R8" s="9">
        <v>0</v>
      </c>
      <c r="S8" s="1">
        <v>0</v>
      </c>
      <c r="T8" s="9">
        <v>0</v>
      </c>
      <c r="U8" s="1">
        <v>0</v>
      </c>
      <c r="V8" s="9">
        <v>0</v>
      </c>
      <c r="W8" s="1">
        <v>0</v>
      </c>
      <c r="X8" s="9">
        <v>0</v>
      </c>
      <c r="Y8" s="1">
        <v>0</v>
      </c>
      <c r="Z8" s="9">
        <f>0+'3400'!C24</f>
        <v>54250</v>
      </c>
      <c r="AA8" s="1">
        <v>0</v>
      </c>
      <c r="AB8" s="9">
        <f>0+'3400'!C13+'3400'!C14</f>
        <v>62500</v>
      </c>
      <c r="AC8" s="1">
        <v>0</v>
      </c>
    </row>
    <row r="9" spans="1:29">
      <c r="A9" s="1">
        <v>3700</v>
      </c>
      <c r="B9" s="1" t="s">
        <v>9</v>
      </c>
      <c r="C9" s="3">
        <f t="shared" si="0"/>
        <v>388675</v>
      </c>
      <c r="D9" s="2">
        <f t="shared" si="0"/>
        <v>0</v>
      </c>
      <c r="E9" s="3">
        <f t="shared" si="1"/>
        <v>388675</v>
      </c>
      <c r="F9" s="9">
        <f>0+'3700'!C42</f>
        <v>0</v>
      </c>
      <c r="G9" s="1">
        <v>0</v>
      </c>
      <c r="H9" s="9">
        <f>0+'3700'!C43</f>
        <v>0</v>
      </c>
      <c r="I9" s="1">
        <v>0</v>
      </c>
      <c r="J9" s="9">
        <f>0+'3700'!C44</f>
        <v>0</v>
      </c>
      <c r="K9" s="1">
        <v>0</v>
      </c>
      <c r="L9" s="9">
        <f>0+'3700'!C45</f>
        <v>50000</v>
      </c>
      <c r="M9" s="1">
        <v>0</v>
      </c>
      <c r="N9" s="9">
        <f>0+'3700'!C46</f>
        <v>100000</v>
      </c>
      <c r="O9" s="1">
        <v>0</v>
      </c>
      <c r="P9" s="9">
        <f>0+'3700'!C47</f>
        <v>100000</v>
      </c>
      <c r="Q9" s="1">
        <v>0</v>
      </c>
      <c r="R9" s="9">
        <f>0+'3700'!C48</f>
        <v>0</v>
      </c>
      <c r="S9" s="1">
        <v>0</v>
      </c>
      <c r="T9" s="9">
        <f>0+'3700'!C49</f>
        <v>0</v>
      </c>
      <c r="U9" s="1">
        <v>0</v>
      </c>
      <c r="V9" s="9">
        <f>0+'3700'!C50</f>
        <v>0</v>
      </c>
      <c r="W9" s="1">
        <v>0</v>
      </c>
      <c r="X9" s="9">
        <f>0+'3700'!C51</f>
        <v>20000</v>
      </c>
      <c r="Y9" s="1">
        <v>0</v>
      </c>
      <c r="Z9" s="9">
        <f>0+'3700'!C52</f>
        <v>60000</v>
      </c>
      <c r="AA9" s="1">
        <v>0</v>
      </c>
      <c r="AB9" s="9">
        <f>0+'3700'!C53</f>
        <v>58675</v>
      </c>
      <c r="AC9" s="1">
        <v>0</v>
      </c>
    </row>
    <row r="10" spans="1:29">
      <c r="A10" s="1">
        <v>3940</v>
      </c>
      <c r="B10" s="1" t="s">
        <v>10</v>
      </c>
      <c r="C10" s="3">
        <f t="shared" si="0"/>
        <v>25000</v>
      </c>
      <c r="D10" s="2">
        <f t="shared" si="0"/>
        <v>0</v>
      </c>
      <c r="E10" s="3">
        <f t="shared" si="1"/>
        <v>25000</v>
      </c>
      <c r="F10" s="9">
        <v>5000</v>
      </c>
      <c r="G10" s="1">
        <v>0</v>
      </c>
      <c r="H10" s="9">
        <v>5000</v>
      </c>
      <c r="I10" s="1">
        <v>0</v>
      </c>
      <c r="J10" s="9">
        <v>5000</v>
      </c>
      <c r="K10" s="1">
        <v>0</v>
      </c>
      <c r="L10" s="9">
        <v>5000</v>
      </c>
      <c r="M10" s="1">
        <v>0</v>
      </c>
      <c r="N10" s="9">
        <v>5000</v>
      </c>
      <c r="O10" s="1">
        <v>0</v>
      </c>
      <c r="P10" s="9">
        <v>0</v>
      </c>
      <c r="Q10" s="1">
        <v>0</v>
      </c>
      <c r="R10" s="9">
        <v>0</v>
      </c>
      <c r="S10" s="1">
        <v>0</v>
      </c>
      <c r="T10" s="9">
        <v>0</v>
      </c>
      <c r="U10" s="1">
        <v>0</v>
      </c>
      <c r="V10" s="9">
        <v>0</v>
      </c>
      <c r="W10" s="1">
        <v>0</v>
      </c>
      <c r="X10" s="9">
        <v>0</v>
      </c>
      <c r="Y10" s="1">
        <v>0</v>
      </c>
      <c r="Z10" s="9">
        <v>0</v>
      </c>
      <c r="AA10" s="1">
        <v>0</v>
      </c>
      <c r="AB10" s="9">
        <v>0</v>
      </c>
      <c r="AC10" s="1">
        <v>0</v>
      </c>
    </row>
    <row r="11" spans="1:29">
      <c r="A11" s="1">
        <v>3960</v>
      </c>
      <c r="B11" s="1" t="s">
        <v>11</v>
      </c>
      <c r="C11" s="3">
        <f t="shared" si="0"/>
        <v>0</v>
      </c>
      <c r="D11" s="2">
        <f t="shared" si="0"/>
        <v>0</v>
      </c>
      <c r="E11" s="3">
        <f t="shared" si="1"/>
        <v>0</v>
      </c>
      <c r="F11" s="9">
        <v>0</v>
      </c>
      <c r="G11" s="1">
        <v>0</v>
      </c>
      <c r="H11" s="9">
        <v>0</v>
      </c>
      <c r="I11" s="1">
        <v>0</v>
      </c>
      <c r="J11" s="9">
        <v>0</v>
      </c>
      <c r="K11" s="1">
        <v>0</v>
      </c>
      <c r="L11" s="9">
        <v>0</v>
      </c>
      <c r="M11" s="1">
        <v>0</v>
      </c>
      <c r="N11" s="9">
        <v>0</v>
      </c>
      <c r="O11" s="1">
        <v>0</v>
      </c>
      <c r="P11" s="9">
        <v>0</v>
      </c>
      <c r="Q11" s="1">
        <v>0</v>
      </c>
      <c r="R11" s="9">
        <v>0</v>
      </c>
      <c r="S11" s="1">
        <v>0</v>
      </c>
      <c r="T11" s="9">
        <v>0</v>
      </c>
      <c r="U11" s="1">
        <v>0</v>
      </c>
      <c r="V11" s="9">
        <v>0</v>
      </c>
      <c r="W11" s="1">
        <v>0</v>
      </c>
      <c r="X11" s="9">
        <v>0</v>
      </c>
      <c r="Y11" s="1">
        <v>0</v>
      </c>
      <c r="Z11" s="9">
        <v>0</v>
      </c>
      <c r="AA11" s="1">
        <v>0</v>
      </c>
      <c r="AB11" s="9">
        <v>0</v>
      </c>
      <c r="AC11" s="1">
        <v>0</v>
      </c>
    </row>
    <row r="12" spans="1:29">
      <c r="A12" s="1">
        <v>3970</v>
      </c>
      <c r="B12" s="1" t="s">
        <v>12</v>
      </c>
      <c r="C12" s="3">
        <f t="shared" si="0"/>
        <v>60000</v>
      </c>
      <c r="D12" s="2">
        <f t="shared" si="0"/>
        <v>0</v>
      </c>
      <c r="E12" s="3">
        <v>60000</v>
      </c>
      <c r="F12" s="9">
        <v>0</v>
      </c>
      <c r="G12" s="1">
        <v>0</v>
      </c>
      <c r="H12" s="9">
        <v>0</v>
      </c>
      <c r="I12" s="1">
        <v>0</v>
      </c>
      <c r="J12" s="9">
        <v>0</v>
      </c>
      <c r="K12" s="1">
        <v>0</v>
      </c>
      <c r="L12" s="9">
        <v>0</v>
      </c>
      <c r="M12" s="1">
        <v>0</v>
      </c>
      <c r="N12" s="9">
        <v>0</v>
      </c>
      <c r="O12" s="1">
        <v>0</v>
      </c>
      <c r="P12" s="9">
        <v>0</v>
      </c>
      <c r="Q12" s="1">
        <v>0</v>
      </c>
      <c r="R12" s="9">
        <v>0</v>
      </c>
      <c r="S12" s="1">
        <v>0</v>
      </c>
      <c r="T12" s="9">
        <v>0</v>
      </c>
      <c r="U12" s="1">
        <v>0</v>
      </c>
      <c r="V12" s="9">
        <v>0</v>
      </c>
      <c r="W12" s="1">
        <v>0</v>
      </c>
      <c r="X12" s="9">
        <v>0</v>
      </c>
      <c r="Y12" s="1">
        <v>0</v>
      </c>
      <c r="Z12" s="9">
        <v>40000</v>
      </c>
      <c r="AA12" s="1">
        <v>0</v>
      </c>
      <c r="AB12" s="9">
        <v>20000</v>
      </c>
      <c r="AC12" s="1">
        <v>0</v>
      </c>
    </row>
    <row r="13" spans="1:29">
      <c r="A13" s="1">
        <v>3971</v>
      </c>
      <c r="B13" s="1" t="s">
        <v>13</v>
      </c>
      <c r="C13" s="3">
        <f t="shared" si="0"/>
        <v>10000</v>
      </c>
      <c r="D13" s="2">
        <f t="shared" si="0"/>
        <v>0</v>
      </c>
      <c r="E13" s="3">
        <f t="shared" si="1"/>
        <v>10000</v>
      </c>
      <c r="F13" s="9">
        <v>0</v>
      </c>
      <c r="G13" s="1">
        <v>0</v>
      </c>
      <c r="H13" s="9">
        <v>0</v>
      </c>
      <c r="I13" s="1">
        <v>0</v>
      </c>
      <c r="J13" s="9">
        <v>0</v>
      </c>
      <c r="K13" s="1">
        <v>0</v>
      </c>
      <c r="L13" s="9">
        <v>0</v>
      </c>
      <c r="M13" s="1">
        <v>0</v>
      </c>
      <c r="N13" s="9">
        <v>0</v>
      </c>
      <c r="O13" s="1">
        <v>0</v>
      </c>
      <c r="P13" s="9">
        <v>0</v>
      </c>
      <c r="Q13" s="1">
        <v>0</v>
      </c>
      <c r="R13" s="9">
        <v>0</v>
      </c>
      <c r="S13" s="1">
        <v>0</v>
      </c>
      <c r="T13" s="9">
        <v>0</v>
      </c>
      <c r="U13" s="1">
        <v>0</v>
      </c>
      <c r="V13" s="9">
        <v>10000</v>
      </c>
      <c r="W13" s="1">
        <v>0</v>
      </c>
      <c r="X13" s="9">
        <v>0</v>
      </c>
      <c r="Y13" s="1">
        <v>0</v>
      </c>
      <c r="Z13" s="9">
        <v>0</v>
      </c>
      <c r="AA13" s="1">
        <v>0</v>
      </c>
      <c r="AB13" s="9">
        <v>0</v>
      </c>
      <c r="AC13" s="1">
        <v>0</v>
      </c>
    </row>
    <row r="14" spans="1:29">
      <c r="A14" s="1">
        <v>3999</v>
      </c>
      <c r="B14" s="1" t="s">
        <v>14</v>
      </c>
      <c r="C14" s="3">
        <f t="shared" si="0"/>
        <v>0</v>
      </c>
      <c r="D14" s="2">
        <f t="shared" si="0"/>
        <v>0</v>
      </c>
      <c r="E14" s="3">
        <f t="shared" si="1"/>
        <v>0</v>
      </c>
      <c r="F14" s="9">
        <v>0</v>
      </c>
      <c r="G14" s="1">
        <v>0</v>
      </c>
      <c r="H14" s="9">
        <v>0</v>
      </c>
      <c r="I14" s="1">
        <v>0</v>
      </c>
      <c r="J14" s="9">
        <v>0</v>
      </c>
      <c r="K14" s="1">
        <v>0</v>
      </c>
      <c r="L14" s="9">
        <v>0</v>
      </c>
      <c r="M14" s="1">
        <v>0</v>
      </c>
      <c r="N14" s="9">
        <v>0</v>
      </c>
      <c r="O14" s="1">
        <v>0</v>
      </c>
      <c r="P14" s="9">
        <v>0</v>
      </c>
      <c r="Q14" s="1">
        <v>0</v>
      </c>
      <c r="R14" s="9">
        <v>0</v>
      </c>
      <c r="S14" s="1">
        <v>0</v>
      </c>
      <c r="T14" s="9">
        <v>0</v>
      </c>
      <c r="U14" s="1">
        <v>0</v>
      </c>
      <c r="V14" s="9">
        <v>0</v>
      </c>
      <c r="W14" s="1">
        <v>0</v>
      </c>
      <c r="X14" s="9">
        <v>0</v>
      </c>
      <c r="Y14" s="1">
        <v>0</v>
      </c>
      <c r="Z14" s="9">
        <v>0</v>
      </c>
      <c r="AA14" s="1">
        <v>0</v>
      </c>
      <c r="AB14" s="9">
        <v>0</v>
      </c>
      <c r="AC14" s="1">
        <v>0</v>
      </c>
    </row>
    <row r="15" spans="1:29" s="6" customFormat="1">
      <c r="A15" s="4" t="s">
        <v>15</v>
      </c>
      <c r="B15" s="4"/>
      <c r="C15" s="7">
        <f t="shared" ref="C15" si="2">SUM(C3:C14)</f>
        <v>652925</v>
      </c>
      <c r="D15" s="5">
        <f>SUM(D3:D14)</f>
        <v>0</v>
      </c>
      <c r="E15" s="7">
        <f t="shared" si="1"/>
        <v>652925</v>
      </c>
      <c r="F15" s="8">
        <f>SUM(F3:F14)</f>
        <v>5000</v>
      </c>
      <c r="G15" s="4">
        <f>SUM(G3:G14)</f>
        <v>0</v>
      </c>
      <c r="H15" s="8">
        <f t="shared" ref="H15:AC15" si="3">SUM(H3:H14)</f>
        <v>5000</v>
      </c>
      <c r="I15" s="4">
        <f t="shared" si="3"/>
        <v>0</v>
      </c>
      <c r="J15" s="8">
        <f t="shared" si="3"/>
        <v>5000</v>
      </c>
      <c r="K15" s="4">
        <f t="shared" si="3"/>
        <v>0</v>
      </c>
      <c r="L15" s="8">
        <f t="shared" si="3"/>
        <v>55000</v>
      </c>
      <c r="M15" s="4">
        <f t="shared" si="3"/>
        <v>0</v>
      </c>
      <c r="N15" s="8">
        <f t="shared" si="3"/>
        <v>105000</v>
      </c>
      <c r="O15" s="4">
        <f t="shared" si="3"/>
        <v>0</v>
      </c>
      <c r="P15" s="8">
        <f t="shared" si="3"/>
        <v>137500</v>
      </c>
      <c r="Q15" s="4">
        <f t="shared" si="3"/>
        <v>0</v>
      </c>
      <c r="R15" s="8">
        <f t="shared" si="3"/>
        <v>0</v>
      </c>
      <c r="S15" s="4">
        <f t="shared" si="3"/>
        <v>0</v>
      </c>
      <c r="T15" s="8">
        <f t="shared" si="3"/>
        <v>0</v>
      </c>
      <c r="U15" s="4">
        <f t="shared" si="3"/>
        <v>0</v>
      </c>
      <c r="V15" s="8">
        <f t="shared" si="3"/>
        <v>10000</v>
      </c>
      <c r="W15" s="4">
        <f t="shared" si="3"/>
        <v>0</v>
      </c>
      <c r="X15" s="8">
        <f t="shared" si="3"/>
        <v>20000</v>
      </c>
      <c r="Y15" s="4">
        <f t="shared" si="3"/>
        <v>0</v>
      </c>
      <c r="Z15" s="8">
        <f t="shared" si="3"/>
        <v>169250</v>
      </c>
      <c r="AA15" s="4">
        <f t="shared" si="3"/>
        <v>0</v>
      </c>
      <c r="AB15" s="8">
        <f t="shared" si="3"/>
        <v>141175</v>
      </c>
      <c r="AC15" s="4">
        <f t="shared" si="3"/>
        <v>0</v>
      </c>
    </row>
    <row r="16" spans="1:29" s="31" customForma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</row>
    <row r="17" spans="1:30" s="6" customFormat="1">
      <c r="A17" s="4" t="s">
        <v>16</v>
      </c>
      <c r="B17" s="4"/>
      <c r="C17" s="5" t="s">
        <v>58</v>
      </c>
      <c r="D17" s="5" t="s">
        <v>59</v>
      </c>
      <c r="E17" s="5" t="s">
        <v>60</v>
      </c>
      <c r="F17" s="8" t="s">
        <v>61</v>
      </c>
      <c r="G17" s="4" t="s">
        <v>62</v>
      </c>
      <c r="H17" s="8" t="s">
        <v>63</v>
      </c>
      <c r="I17" s="4" t="s">
        <v>64</v>
      </c>
      <c r="J17" s="8" t="s">
        <v>65</v>
      </c>
      <c r="K17" s="4" t="s">
        <v>66</v>
      </c>
      <c r="L17" s="8" t="s">
        <v>67</v>
      </c>
      <c r="M17" s="4" t="s">
        <v>68</v>
      </c>
      <c r="N17" s="8" t="s">
        <v>69</v>
      </c>
      <c r="O17" s="4" t="s">
        <v>70</v>
      </c>
      <c r="P17" s="8" t="s">
        <v>71</v>
      </c>
      <c r="Q17" s="4" t="s">
        <v>72</v>
      </c>
      <c r="R17" s="8" t="s">
        <v>73</v>
      </c>
      <c r="S17" s="4" t="s">
        <v>74</v>
      </c>
      <c r="T17" s="8" t="s">
        <v>75</v>
      </c>
      <c r="U17" s="4" t="s">
        <v>76</v>
      </c>
      <c r="V17" s="8" t="s">
        <v>77</v>
      </c>
      <c r="W17" s="4" t="s">
        <v>78</v>
      </c>
      <c r="X17" s="8" t="s">
        <v>79</v>
      </c>
      <c r="Y17" s="4" t="s">
        <v>80</v>
      </c>
      <c r="Z17" s="8" t="s">
        <v>81</v>
      </c>
      <c r="AA17" s="4" t="s">
        <v>82</v>
      </c>
      <c r="AB17" s="8" t="s">
        <v>83</v>
      </c>
      <c r="AC17" s="4" t="s">
        <v>84</v>
      </c>
    </row>
    <row r="18" spans="1:30">
      <c r="A18" s="1">
        <v>4220</v>
      </c>
      <c r="B18" s="1" t="s">
        <v>17</v>
      </c>
      <c r="C18" s="3">
        <f t="shared" ref="C18:D58" si="4">F18+H18+J18+L18+N18+P18+R18+T18+V18+X18+Z18+AB18</f>
        <v>152000</v>
      </c>
      <c r="D18" s="2">
        <f t="shared" si="4"/>
        <v>0</v>
      </c>
      <c r="E18" s="2">
        <f>C18-D18</f>
        <v>152000</v>
      </c>
      <c r="F18" s="9">
        <v>0</v>
      </c>
      <c r="G18" s="1">
        <v>0</v>
      </c>
      <c r="H18" s="9">
        <v>0</v>
      </c>
      <c r="I18" s="1">
        <v>0</v>
      </c>
      <c r="J18" s="9">
        <v>52000</v>
      </c>
      <c r="K18" s="1">
        <v>0</v>
      </c>
      <c r="L18" s="9">
        <v>50000</v>
      </c>
      <c r="M18" s="1">
        <v>0</v>
      </c>
      <c r="N18" s="9">
        <v>0</v>
      </c>
      <c r="O18" s="1">
        <v>0</v>
      </c>
      <c r="P18" s="9">
        <v>0</v>
      </c>
      <c r="Q18" s="1">
        <v>0</v>
      </c>
      <c r="R18" s="9">
        <v>0</v>
      </c>
      <c r="S18" s="1">
        <v>0</v>
      </c>
      <c r="T18" s="9">
        <v>0</v>
      </c>
      <c r="U18" s="1">
        <v>0</v>
      </c>
      <c r="V18" s="9">
        <v>25000</v>
      </c>
      <c r="W18" s="1">
        <v>0</v>
      </c>
      <c r="X18" s="9">
        <v>25000</v>
      </c>
      <c r="Y18" s="1">
        <v>0</v>
      </c>
      <c r="Z18" s="9">
        <v>0</v>
      </c>
      <c r="AA18" s="1">
        <v>0</v>
      </c>
      <c r="AB18" s="9">
        <v>0</v>
      </c>
      <c r="AC18" s="1">
        <v>0</v>
      </c>
    </row>
    <row r="19" spans="1:30">
      <c r="A19" s="1">
        <v>4300</v>
      </c>
      <c r="B19" s="1" t="s">
        <v>18</v>
      </c>
      <c r="C19" s="3">
        <f t="shared" si="4"/>
        <v>0</v>
      </c>
      <c r="D19" s="2">
        <f t="shared" si="4"/>
        <v>0</v>
      </c>
      <c r="E19" s="2">
        <f t="shared" ref="E19:E59" si="5">C19-D19</f>
        <v>0</v>
      </c>
      <c r="F19" s="9">
        <v>0</v>
      </c>
      <c r="G19" s="1">
        <v>0</v>
      </c>
      <c r="H19" s="9">
        <v>0</v>
      </c>
      <c r="I19" s="1">
        <v>0</v>
      </c>
      <c r="J19" s="9">
        <v>0</v>
      </c>
      <c r="K19" s="1">
        <v>0</v>
      </c>
      <c r="L19" s="9">
        <v>0</v>
      </c>
      <c r="M19" s="1">
        <v>0</v>
      </c>
      <c r="N19" s="9">
        <v>0</v>
      </c>
      <c r="O19" s="1">
        <v>0</v>
      </c>
      <c r="P19" s="9">
        <v>0</v>
      </c>
      <c r="Q19" s="1">
        <v>0</v>
      </c>
      <c r="R19" s="9">
        <v>0</v>
      </c>
      <c r="S19" s="1">
        <v>0</v>
      </c>
      <c r="T19" s="9">
        <v>0</v>
      </c>
      <c r="U19" s="1">
        <v>0</v>
      </c>
      <c r="V19" s="9">
        <v>0</v>
      </c>
      <c r="W19" s="1">
        <v>0</v>
      </c>
      <c r="X19" s="9">
        <v>0</v>
      </c>
      <c r="Y19" s="1">
        <v>0</v>
      </c>
      <c r="Z19" s="9">
        <v>0</v>
      </c>
      <c r="AA19" s="1">
        <v>0</v>
      </c>
      <c r="AB19" s="9">
        <v>0</v>
      </c>
      <c r="AC19" s="1">
        <v>0</v>
      </c>
    </row>
    <row r="20" spans="1:30">
      <c r="A20" s="1">
        <v>4400</v>
      </c>
      <c r="B20" s="1" t="s">
        <v>19</v>
      </c>
      <c r="C20" s="3">
        <f t="shared" si="4"/>
        <v>0</v>
      </c>
      <c r="D20" s="2">
        <f t="shared" si="4"/>
        <v>0</v>
      </c>
      <c r="E20" s="2">
        <f t="shared" si="5"/>
        <v>0</v>
      </c>
      <c r="F20" s="9">
        <v>0</v>
      </c>
      <c r="G20" s="1">
        <v>0</v>
      </c>
      <c r="H20" s="9">
        <v>0</v>
      </c>
      <c r="I20" s="1">
        <v>0</v>
      </c>
      <c r="J20" s="9">
        <v>0</v>
      </c>
      <c r="K20" s="1">
        <v>0</v>
      </c>
      <c r="L20" s="9">
        <v>0</v>
      </c>
      <c r="M20" s="1">
        <v>0</v>
      </c>
      <c r="N20" s="9">
        <v>0</v>
      </c>
      <c r="O20" s="1">
        <v>0</v>
      </c>
      <c r="P20" s="9">
        <v>0</v>
      </c>
      <c r="Q20" s="1">
        <v>0</v>
      </c>
      <c r="R20" s="9">
        <v>0</v>
      </c>
      <c r="S20" s="1">
        <v>0</v>
      </c>
      <c r="T20" s="9">
        <v>0</v>
      </c>
      <c r="U20" s="1">
        <v>0</v>
      </c>
      <c r="V20" s="9">
        <v>0</v>
      </c>
      <c r="W20" s="1">
        <v>0</v>
      </c>
      <c r="X20" s="9">
        <v>0</v>
      </c>
      <c r="Y20" s="1">
        <v>0</v>
      </c>
      <c r="Z20" s="9">
        <v>0</v>
      </c>
      <c r="AA20" s="1">
        <v>0</v>
      </c>
      <c r="AB20" s="9">
        <v>0</v>
      </c>
      <c r="AC20" s="1">
        <v>0</v>
      </c>
    </row>
    <row r="21" spans="1:30">
      <c r="A21" s="1">
        <v>4610</v>
      </c>
      <c r="B21" s="1" t="s">
        <v>20</v>
      </c>
      <c r="C21" s="3">
        <f t="shared" si="4"/>
        <v>0</v>
      </c>
      <c r="D21" s="2">
        <f t="shared" si="4"/>
        <v>0</v>
      </c>
      <c r="E21" s="2">
        <f t="shared" si="5"/>
        <v>0</v>
      </c>
      <c r="F21" s="9">
        <v>0</v>
      </c>
      <c r="G21" s="1">
        <v>0</v>
      </c>
      <c r="H21" s="9">
        <v>0</v>
      </c>
      <c r="I21" s="1">
        <v>0</v>
      </c>
      <c r="J21" s="9">
        <v>0</v>
      </c>
      <c r="K21" s="1">
        <v>0</v>
      </c>
      <c r="L21" s="9">
        <v>0</v>
      </c>
      <c r="M21" s="1">
        <v>0</v>
      </c>
      <c r="N21" s="9">
        <v>0</v>
      </c>
      <c r="O21" s="1">
        <v>0</v>
      </c>
      <c r="P21" s="9">
        <v>0</v>
      </c>
      <c r="Q21" s="1">
        <v>0</v>
      </c>
      <c r="R21" s="9">
        <v>0</v>
      </c>
      <c r="S21" s="1">
        <v>0</v>
      </c>
      <c r="T21" s="9">
        <v>0</v>
      </c>
      <c r="U21" s="1">
        <v>0</v>
      </c>
      <c r="V21" s="9">
        <v>0</v>
      </c>
      <c r="W21" s="1">
        <v>0</v>
      </c>
      <c r="X21" s="9">
        <v>0</v>
      </c>
      <c r="Y21" s="1">
        <v>0</v>
      </c>
      <c r="Z21" s="9">
        <v>0</v>
      </c>
      <c r="AA21" s="1">
        <v>0</v>
      </c>
      <c r="AB21" s="9">
        <v>0</v>
      </c>
      <c r="AC21" s="1">
        <v>0</v>
      </c>
    </row>
    <row r="22" spans="1:30">
      <c r="A22" s="1">
        <v>4620</v>
      </c>
      <c r="B22" s="1" t="s">
        <v>21</v>
      </c>
      <c r="C22" s="3">
        <f t="shared" si="4"/>
        <v>0</v>
      </c>
      <c r="D22" s="2">
        <f t="shared" si="4"/>
        <v>0</v>
      </c>
      <c r="E22" s="2">
        <f t="shared" si="5"/>
        <v>0</v>
      </c>
      <c r="F22" s="9">
        <v>0</v>
      </c>
      <c r="G22" s="1">
        <v>0</v>
      </c>
      <c r="H22" s="9">
        <v>0</v>
      </c>
      <c r="I22" s="1">
        <v>0</v>
      </c>
      <c r="J22" s="9">
        <v>0</v>
      </c>
      <c r="K22" s="1">
        <v>0</v>
      </c>
      <c r="L22" s="9">
        <v>0</v>
      </c>
      <c r="M22" s="1">
        <v>0</v>
      </c>
      <c r="N22" s="9">
        <v>0</v>
      </c>
      <c r="O22" s="1">
        <v>0</v>
      </c>
      <c r="P22" s="9">
        <v>0</v>
      </c>
      <c r="Q22" s="1">
        <v>0</v>
      </c>
      <c r="R22" s="9">
        <v>0</v>
      </c>
      <c r="S22" s="1">
        <v>0</v>
      </c>
      <c r="T22" s="9">
        <v>0</v>
      </c>
      <c r="U22" s="1">
        <v>0</v>
      </c>
      <c r="V22" s="9">
        <v>0</v>
      </c>
      <c r="W22" s="1">
        <v>0</v>
      </c>
      <c r="X22" s="9">
        <v>0</v>
      </c>
      <c r="Y22" s="1">
        <v>0</v>
      </c>
      <c r="Z22" s="9">
        <v>0</v>
      </c>
      <c r="AA22" s="1">
        <v>0</v>
      </c>
      <c r="AB22" s="9">
        <v>0</v>
      </c>
      <c r="AC22" s="1">
        <v>0</v>
      </c>
    </row>
    <row r="23" spans="1:30">
      <c r="A23" s="1">
        <v>4625</v>
      </c>
      <c r="B23" s="1" t="s">
        <v>22</v>
      </c>
      <c r="C23" s="3">
        <f t="shared" si="4"/>
        <v>0</v>
      </c>
      <c r="D23" s="2">
        <f t="shared" si="4"/>
        <v>0</v>
      </c>
      <c r="E23" s="2">
        <f t="shared" si="5"/>
        <v>0</v>
      </c>
      <c r="F23" s="9">
        <v>0</v>
      </c>
      <c r="G23" s="1">
        <v>0</v>
      </c>
      <c r="H23" s="9">
        <v>0</v>
      </c>
      <c r="I23" s="1">
        <v>0</v>
      </c>
      <c r="J23" s="9">
        <v>0</v>
      </c>
      <c r="K23" s="1">
        <v>0</v>
      </c>
      <c r="L23" s="9">
        <v>0</v>
      </c>
      <c r="M23" s="1">
        <v>0</v>
      </c>
      <c r="N23" s="9">
        <v>0</v>
      </c>
      <c r="O23" s="1">
        <v>0</v>
      </c>
      <c r="P23" s="9">
        <v>0</v>
      </c>
      <c r="Q23" s="1">
        <v>0</v>
      </c>
      <c r="R23" s="9">
        <v>0</v>
      </c>
      <c r="S23" s="1">
        <v>0</v>
      </c>
      <c r="T23" s="9">
        <v>0</v>
      </c>
      <c r="U23" s="1">
        <v>0</v>
      </c>
      <c r="V23" s="9">
        <v>0</v>
      </c>
      <c r="W23" s="1">
        <v>0</v>
      </c>
      <c r="X23" s="9">
        <v>0</v>
      </c>
      <c r="Y23" s="1">
        <v>0</v>
      </c>
      <c r="Z23" s="9">
        <v>0</v>
      </c>
      <c r="AA23" s="1">
        <v>0</v>
      </c>
      <c r="AB23" s="9">
        <v>0</v>
      </c>
      <c r="AC23" s="1">
        <v>0</v>
      </c>
    </row>
    <row r="24" spans="1:30">
      <c r="A24" s="1">
        <v>4640</v>
      </c>
      <c r="B24" s="1" t="s">
        <v>23</v>
      </c>
      <c r="C24" s="3">
        <f t="shared" si="4"/>
        <v>25000</v>
      </c>
      <c r="D24" s="2">
        <f t="shared" si="4"/>
        <v>0</v>
      </c>
      <c r="E24" s="2">
        <f t="shared" si="5"/>
        <v>25000</v>
      </c>
      <c r="F24" s="9">
        <v>5000</v>
      </c>
      <c r="G24" s="1">
        <v>0</v>
      </c>
      <c r="H24" s="9">
        <v>5000</v>
      </c>
      <c r="I24" s="1">
        <v>0</v>
      </c>
      <c r="J24" s="9">
        <v>5000</v>
      </c>
      <c r="K24" s="1">
        <v>0</v>
      </c>
      <c r="L24" s="9">
        <v>5000</v>
      </c>
      <c r="M24" s="1">
        <v>0</v>
      </c>
      <c r="N24" s="9">
        <v>5000</v>
      </c>
      <c r="O24" s="1">
        <v>0</v>
      </c>
      <c r="P24" s="9">
        <v>0</v>
      </c>
      <c r="Q24" s="1">
        <v>0</v>
      </c>
      <c r="R24" s="9">
        <v>0</v>
      </c>
      <c r="S24" s="1">
        <v>0</v>
      </c>
      <c r="T24" s="9">
        <v>0</v>
      </c>
      <c r="U24" s="1">
        <v>0</v>
      </c>
      <c r="V24" s="9">
        <v>0</v>
      </c>
      <c r="W24" s="1">
        <v>0</v>
      </c>
      <c r="X24" s="9">
        <v>0</v>
      </c>
      <c r="Y24" s="1">
        <v>0</v>
      </c>
      <c r="Z24" s="9">
        <v>0</v>
      </c>
      <c r="AA24" s="1">
        <v>0</v>
      </c>
      <c r="AB24" s="9">
        <v>0</v>
      </c>
      <c r="AC24" s="1">
        <v>0</v>
      </c>
    </row>
    <row r="25" spans="1:30">
      <c r="A25" s="1">
        <v>5000</v>
      </c>
      <c r="B25" s="1" t="s">
        <v>24</v>
      </c>
      <c r="C25" s="3">
        <f t="shared" si="4"/>
        <v>0</v>
      </c>
      <c r="D25" s="2">
        <f t="shared" si="4"/>
        <v>0</v>
      </c>
      <c r="E25" s="2">
        <f t="shared" si="5"/>
        <v>0</v>
      </c>
      <c r="F25" s="9">
        <v>0</v>
      </c>
      <c r="G25" s="1">
        <v>0</v>
      </c>
      <c r="H25" s="9">
        <v>0</v>
      </c>
      <c r="I25" s="1">
        <v>0</v>
      </c>
      <c r="J25" s="9">
        <v>0</v>
      </c>
      <c r="K25" s="1">
        <v>0</v>
      </c>
      <c r="L25" s="9">
        <v>0</v>
      </c>
      <c r="M25" s="1">
        <v>0</v>
      </c>
      <c r="N25" s="9">
        <v>0</v>
      </c>
      <c r="O25" s="1">
        <v>0</v>
      </c>
      <c r="P25" s="9">
        <v>0</v>
      </c>
      <c r="Q25" s="1">
        <v>0</v>
      </c>
      <c r="R25" s="9">
        <v>0</v>
      </c>
      <c r="S25" s="1">
        <v>0</v>
      </c>
      <c r="T25" s="9">
        <v>0</v>
      </c>
      <c r="U25" s="1">
        <v>0</v>
      </c>
      <c r="V25" s="9">
        <v>0</v>
      </c>
      <c r="W25" s="1">
        <v>0</v>
      </c>
      <c r="X25" s="9">
        <v>0</v>
      </c>
      <c r="Y25" s="1">
        <v>0</v>
      </c>
      <c r="Z25" s="9">
        <v>0</v>
      </c>
      <c r="AA25" s="1">
        <v>0</v>
      </c>
      <c r="AB25" s="9">
        <v>0</v>
      </c>
      <c r="AC25" s="1">
        <v>0</v>
      </c>
    </row>
    <row r="26" spans="1:30">
      <c r="A26" s="1">
        <v>5010</v>
      </c>
      <c r="B26" s="1" t="s">
        <v>25</v>
      </c>
      <c r="C26" s="3">
        <f t="shared" si="4"/>
        <v>232200</v>
      </c>
      <c r="D26" s="2">
        <f t="shared" si="4"/>
        <v>0</v>
      </c>
      <c r="E26" s="2">
        <f t="shared" si="5"/>
        <v>232200</v>
      </c>
      <c r="F26" s="9">
        <f>0+'5010'!B8</f>
        <v>0</v>
      </c>
      <c r="G26" s="1">
        <v>0</v>
      </c>
      <c r="H26" s="9">
        <f>0+'5010'!C8</f>
        <v>0</v>
      </c>
      <c r="I26" s="1">
        <v>0</v>
      </c>
      <c r="J26" s="9">
        <f>0+'5010'!D8</f>
        <v>0</v>
      </c>
      <c r="K26" s="1">
        <v>0</v>
      </c>
      <c r="L26" s="9">
        <f>0+'5010'!E8</f>
        <v>0</v>
      </c>
      <c r="M26" s="1">
        <v>0</v>
      </c>
      <c r="N26" s="9">
        <f>0+'5010'!F8</f>
        <v>116100</v>
      </c>
      <c r="O26" s="1">
        <v>0</v>
      </c>
      <c r="P26" s="9">
        <f>0+'5010'!G8</f>
        <v>0</v>
      </c>
      <c r="Q26" s="1">
        <v>0</v>
      </c>
      <c r="R26" s="9">
        <f>0+'5010'!H8</f>
        <v>0</v>
      </c>
      <c r="S26" s="1">
        <v>0</v>
      </c>
      <c r="T26" s="9">
        <f>0+'5010'!I8</f>
        <v>0</v>
      </c>
      <c r="U26" s="1">
        <v>0</v>
      </c>
      <c r="V26" s="9">
        <f>0+'5010'!J8</f>
        <v>0</v>
      </c>
      <c r="W26" s="1">
        <v>0</v>
      </c>
      <c r="X26" s="9">
        <f>0+'5010'!K8</f>
        <v>0</v>
      </c>
      <c r="Y26" s="1">
        <v>0</v>
      </c>
      <c r="Z26" s="9">
        <f>0+'5010'!L8</f>
        <v>116100</v>
      </c>
      <c r="AA26" s="1">
        <v>0</v>
      </c>
      <c r="AB26" s="9">
        <f>0+'5010'!M8</f>
        <v>0</v>
      </c>
      <c r="AC26" s="1">
        <v>0</v>
      </c>
    </row>
    <row r="27" spans="1:30">
      <c r="A27" s="19">
        <v>5180</v>
      </c>
      <c r="B27" s="20" t="s">
        <v>191</v>
      </c>
      <c r="C27" s="3">
        <f t="shared" si="4"/>
        <v>0</v>
      </c>
      <c r="D27" s="2">
        <f t="shared" si="4"/>
        <v>0</v>
      </c>
      <c r="E27" s="2">
        <f t="shared" si="5"/>
        <v>0</v>
      </c>
      <c r="F27" s="23">
        <v>0</v>
      </c>
      <c r="G27" s="20">
        <v>0</v>
      </c>
      <c r="H27" s="23">
        <v>0</v>
      </c>
      <c r="I27" s="20">
        <v>0</v>
      </c>
      <c r="J27" s="23">
        <v>0</v>
      </c>
      <c r="K27" s="20">
        <v>0</v>
      </c>
      <c r="L27" s="23">
        <v>0</v>
      </c>
      <c r="M27" s="20">
        <v>0</v>
      </c>
      <c r="N27" s="23">
        <v>0</v>
      </c>
      <c r="O27" s="20">
        <v>0</v>
      </c>
      <c r="P27" s="23">
        <v>0</v>
      </c>
      <c r="Q27" s="20">
        <v>0</v>
      </c>
      <c r="R27" s="23">
        <v>0</v>
      </c>
      <c r="S27" s="20">
        <v>0</v>
      </c>
      <c r="T27" s="23">
        <v>0</v>
      </c>
      <c r="U27" s="20">
        <v>0</v>
      </c>
      <c r="V27" s="23">
        <v>0</v>
      </c>
      <c r="W27" s="20">
        <v>0</v>
      </c>
      <c r="X27" s="23">
        <v>0</v>
      </c>
      <c r="Y27" s="20">
        <v>0</v>
      </c>
      <c r="Z27" s="23">
        <v>0</v>
      </c>
      <c r="AA27" s="20">
        <v>0</v>
      </c>
      <c r="AB27" s="23">
        <v>0</v>
      </c>
      <c r="AC27" s="20">
        <v>0</v>
      </c>
      <c r="AD27" s="37"/>
    </row>
    <row r="28" spans="1:30">
      <c r="A28" s="1">
        <v>5330</v>
      </c>
      <c r="B28" s="1" t="s">
        <v>26</v>
      </c>
      <c r="C28" s="3">
        <f t="shared" si="4"/>
        <v>0</v>
      </c>
      <c r="D28" s="2">
        <f t="shared" si="4"/>
        <v>0</v>
      </c>
      <c r="E28" s="2">
        <f t="shared" si="5"/>
        <v>0</v>
      </c>
      <c r="F28" s="9">
        <v>0</v>
      </c>
      <c r="G28" s="1">
        <v>0</v>
      </c>
      <c r="H28" s="9">
        <v>0</v>
      </c>
      <c r="I28" s="1">
        <v>0</v>
      </c>
      <c r="J28" s="9">
        <v>0</v>
      </c>
      <c r="K28" s="1">
        <v>0</v>
      </c>
      <c r="L28" s="9">
        <v>0</v>
      </c>
      <c r="M28" s="1">
        <v>0</v>
      </c>
      <c r="N28" s="9">
        <v>0</v>
      </c>
      <c r="O28" s="1">
        <v>0</v>
      </c>
      <c r="P28" s="9">
        <v>0</v>
      </c>
      <c r="Q28" s="1">
        <v>0</v>
      </c>
      <c r="R28" s="9">
        <v>0</v>
      </c>
      <c r="S28" s="1">
        <v>0</v>
      </c>
      <c r="T28" s="9">
        <v>0</v>
      </c>
      <c r="U28" s="1">
        <v>0</v>
      </c>
      <c r="V28" s="9">
        <v>0</v>
      </c>
      <c r="W28" s="1">
        <v>0</v>
      </c>
      <c r="X28" s="9">
        <v>0</v>
      </c>
      <c r="Y28" s="1">
        <v>0</v>
      </c>
      <c r="Z28" s="9">
        <v>0</v>
      </c>
      <c r="AA28" s="1">
        <v>0</v>
      </c>
      <c r="AB28" s="9">
        <v>0</v>
      </c>
      <c r="AC28" s="1">
        <v>0</v>
      </c>
    </row>
    <row r="29" spans="1:30">
      <c r="A29" s="19">
        <v>5400</v>
      </c>
      <c r="B29" s="20" t="s">
        <v>196</v>
      </c>
      <c r="C29" s="3">
        <f t="shared" si="4"/>
        <v>32740.199999999997</v>
      </c>
      <c r="D29" s="2">
        <f t="shared" si="4"/>
        <v>0</v>
      </c>
      <c r="E29" s="2">
        <f t="shared" si="5"/>
        <v>32740.199999999997</v>
      </c>
      <c r="F29" s="23">
        <f>(AB26+Z26)*0.141</f>
        <v>16370.099999999999</v>
      </c>
      <c r="G29" s="20">
        <v>0</v>
      </c>
      <c r="H29" s="23">
        <v>0</v>
      </c>
      <c r="I29" s="20">
        <v>0</v>
      </c>
      <c r="J29" s="23">
        <f>(F26+H26)*0.141</f>
        <v>0</v>
      </c>
      <c r="K29" s="20">
        <v>0</v>
      </c>
      <c r="L29" s="23">
        <v>0</v>
      </c>
      <c r="M29" s="20">
        <v>0</v>
      </c>
      <c r="N29" s="23">
        <f>(J26+L26)*0.141</f>
        <v>0</v>
      </c>
      <c r="O29" s="20">
        <v>0</v>
      </c>
      <c r="P29" s="23">
        <v>0</v>
      </c>
      <c r="Q29" s="20">
        <v>0</v>
      </c>
      <c r="R29" s="23">
        <f>(N26+P26)*0.141</f>
        <v>16370.099999999999</v>
      </c>
      <c r="S29" s="20">
        <v>0</v>
      </c>
      <c r="T29" s="23">
        <v>0</v>
      </c>
      <c r="U29" s="20">
        <v>0</v>
      </c>
      <c r="V29" s="23">
        <f>(R26+T26)*0.141</f>
        <v>0</v>
      </c>
      <c r="W29" s="20">
        <v>0</v>
      </c>
      <c r="X29" s="23">
        <v>0</v>
      </c>
      <c r="Y29" s="20">
        <v>0</v>
      </c>
      <c r="Z29" s="23">
        <f>(V26+X26)*0.141</f>
        <v>0</v>
      </c>
      <c r="AA29" s="20">
        <v>0</v>
      </c>
      <c r="AB29" s="23">
        <v>0</v>
      </c>
      <c r="AC29" s="20">
        <v>0</v>
      </c>
    </row>
    <row r="30" spans="1:30">
      <c r="A30" s="1">
        <v>5990</v>
      </c>
      <c r="B30" s="1" t="s">
        <v>27</v>
      </c>
      <c r="C30" s="3">
        <f t="shared" si="4"/>
        <v>0</v>
      </c>
      <c r="D30" s="2">
        <f t="shared" si="4"/>
        <v>0</v>
      </c>
      <c r="E30" s="2">
        <f t="shared" si="5"/>
        <v>0</v>
      </c>
      <c r="F30" s="9">
        <v>0</v>
      </c>
      <c r="G30" s="1">
        <v>0</v>
      </c>
      <c r="H30" s="9">
        <v>0</v>
      </c>
      <c r="I30" s="1">
        <v>0</v>
      </c>
      <c r="J30" s="9">
        <v>0</v>
      </c>
      <c r="K30" s="1">
        <v>0</v>
      </c>
      <c r="L30" s="9">
        <v>0</v>
      </c>
      <c r="M30" s="1">
        <v>0</v>
      </c>
      <c r="N30" s="9">
        <v>0</v>
      </c>
      <c r="O30" s="1">
        <v>0</v>
      </c>
      <c r="P30" s="9">
        <v>0</v>
      </c>
      <c r="Q30" s="1">
        <v>0</v>
      </c>
      <c r="R30" s="9">
        <v>0</v>
      </c>
      <c r="S30" s="1">
        <v>0</v>
      </c>
      <c r="T30" s="9">
        <v>0</v>
      </c>
      <c r="U30" s="1">
        <v>0</v>
      </c>
      <c r="V30" s="9">
        <v>0</v>
      </c>
      <c r="W30" s="1">
        <v>0</v>
      </c>
      <c r="X30" s="9">
        <v>0</v>
      </c>
      <c r="Y30" s="1">
        <v>0</v>
      </c>
      <c r="Z30" s="9">
        <v>0</v>
      </c>
      <c r="AA30" s="1">
        <v>0</v>
      </c>
      <c r="AB30" s="9">
        <v>0</v>
      </c>
      <c r="AC30" s="1">
        <v>0</v>
      </c>
    </row>
    <row r="31" spans="1:30">
      <c r="A31" s="1">
        <v>6310</v>
      </c>
      <c r="B31" s="1" t="s">
        <v>28</v>
      </c>
      <c r="C31" s="3">
        <f t="shared" si="4"/>
        <v>60000</v>
      </c>
      <c r="D31" s="2">
        <f t="shared" si="4"/>
        <v>0</v>
      </c>
      <c r="E31" s="2">
        <f t="shared" si="5"/>
        <v>60000</v>
      </c>
      <c r="F31" s="9">
        <v>0</v>
      </c>
      <c r="G31" s="1">
        <v>0</v>
      </c>
      <c r="H31" s="9">
        <v>0</v>
      </c>
      <c r="I31" s="1">
        <v>0</v>
      </c>
      <c r="J31" s="9">
        <v>0</v>
      </c>
      <c r="K31" s="1">
        <v>0</v>
      </c>
      <c r="L31" s="9">
        <v>0</v>
      </c>
      <c r="M31" s="1">
        <v>0</v>
      </c>
      <c r="N31" s="9">
        <v>0</v>
      </c>
      <c r="O31" s="1">
        <v>0</v>
      </c>
      <c r="P31" s="9">
        <v>60000</v>
      </c>
      <c r="Q31" s="1">
        <v>0</v>
      </c>
      <c r="R31" s="9">
        <v>0</v>
      </c>
      <c r="S31" s="1">
        <v>0</v>
      </c>
      <c r="T31" s="9">
        <v>0</v>
      </c>
      <c r="U31" s="1">
        <v>0</v>
      </c>
      <c r="V31" s="9">
        <v>0</v>
      </c>
      <c r="W31" s="1">
        <v>0</v>
      </c>
      <c r="X31" s="9">
        <v>0</v>
      </c>
      <c r="Y31" s="1">
        <v>0</v>
      </c>
      <c r="Z31" s="9">
        <v>0</v>
      </c>
      <c r="AA31" s="1">
        <v>0</v>
      </c>
      <c r="AB31" s="9">
        <v>0</v>
      </c>
      <c r="AC31" s="1">
        <v>0</v>
      </c>
    </row>
    <row r="32" spans="1:30">
      <c r="A32" s="1">
        <v>6549</v>
      </c>
      <c r="B32" s="1" t="s">
        <v>29</v>
      </c>
      <c r="C32" s="3">
        <f t="shared" si="4"/>
        <v>10000</v>
      </c>
      <c r="D32" s="2">
        <f t="shared" si="4"/>
        <v>0</v>
      </c>
      <c r="E32" s="2">
        <f t="shared" si="5"/>
        <v>10000</v>
      </c>
      <c r="F32" s="9">
        <v>0</v>
      </c>
      <c r="G32" s="1">
        <v>0</v>
      </c>
      <c r="H32" s="9">
        <v>0</v>
      </c>
      <c r="I32" s="1">
        <v>0</v>
      </c>
      <c r="J32" s="9">
        <v>0</v>
      </c>
      <c r="K32" s="1">
        <v>0</v>
      </c>
      <c r="L32" s="9">
        <v>0</v>
      </c>
      <c r="M32" s="1">
        <v>0</v>
      </c>
      <c r="N32" s="9">
        <v>0</v>
      </c>
      <c r="O32" s="1">
        <v>0</v>
      </c>
      <c r="P32" s="9">
        <v>0</v>
      </c>
      <c r="Q32" s="1">
        <v>0</v>
      </c>
      <c r="R32" s="9">
        <v>0</v>
      </c>
      <c r="S32" s="1">
        <v>0</v>
      </c>
      <c r="T32" s="9">
        <v>0</v>
      </c>
      <c r="U32" s="1">
        <v>0</v>
      </c>
      <c r="V32" s="9">
        <v>10000</v>
      </c>
      <c r="W32" s="1">
        <v>0</v>
      </c>
      <c r="X32" s="9">
        <v>0</v>
      </c>
      <c r="Y32" s="1">
        <v>0</v>
      </c>
      <c r="Z32" s="9">
        <v>0</v>
      </c>
      <c r="AA32" s="1">
        <v>0</v>
      </c>
      <c r="AB32" s="9">
        <v>0</v>
      </c>
      <c r="AC32" s="1">
        <v>0</v>
      </c>
    </row>
    <row r="33" spans="1:29">
      <c r="A33" s="1">
        <v>6551</v>
      </c>
      <c r="B33" s="1" t="s">
        <v>30</v>
      </c>
      <c r="C33" s="3">
        <f t="shared" si="4"/>
        <v>60000</v>
      </c>
      <c r="D33" s="2">
        <f t="shared" si="4"/>
        <v>0</v>
      </c>
      <c r="E33" s="2">
        <f t="shared" si="5"/>
        <v>60000</v>
      </c>
      <c r="F33" s="9">
        <v>0</v>
      </c>
      <c r="G33" s="1">
        <v>0</v>
      </c>
      <c r="H33" s="9">
        <v>0</v>
      </c>
      <c r="I33" s="1">
        <v>0</v>
      </c>
      <c r="J33" s="9">
        <v>60000</v>
      </c>
      <c r="K33" s="1">
        <v>0</v>
      </c>
      <c r="L33" s="9">
        <v>0</v>
      </c>
      <c r="M33" s="1">
        <v>0</v>
      </c>
      <c r="N33" s="9">
        <v>0</v>
      </c>
      <c r="O33" s="1">
        <v>0</v>
      </c>
      <c r="P33" s="9">
        <v>0</v>
      </c>
      <c r="Q33" s="1">
        <v>0</v>
      </c>
      <c r="R33" s="9">
        <v>0</v>
      </c>
      <c r="S33" s="1">
        <v>0</v>
      </c>
      <c r="T33" s="9">
        <v>0</v>
      </c>
      <c r="U33" s="1">
        <v>0</v>
      </c>
      <c r="V33" s="9">
        <v>0</v>
      </c>
      <c r="W33" s="1">
        <v>0</v>
      </c>
      <c r="X33" s="9">
        <v>0</v>
      </c>
      <c r="Y33" s="1">
        <v>0</v>
      </c>
      <c r="Z33" s="9">
        <v>0</v>
      </c>
      <c r="AA33" s="1">
        <v>0</v>
      </c>
      <c r="AB33" s="9">
        <v>0</v>
      </c>
      <c r="AC33" s="1">
        <v>0</v>
      </c>
    </row>
    <row r="34" spans="1:29">
      <c r="A34" s="1">
        <v>6553</v>
      </c>
      <c r="B34" s="1" t="s">
        <v>31</v>
      </c>
      <c r="C34" s="3">
        <f t="shared" si="4"/>
        <v>0</v>
      </c>
      <c r="D34" s="2">
        <f t="shared" si="4"/>
        <v>0</v>
      </c>
      <c r="E34" s="2">
        <f t="shared" si="5"/>
        <v>0</v>
      </c>
      <c r="F34" s="9">
        <v>0</v>
      </c>
      <c r="G34" s="1">
        <v>0</v>
      </c>
      <c r="H34" s="9">
        <v>0</v>
      </c>
      <c r="I34" s="1">
        <v>0</v>
      </c>
      <c r="J34" s="9">
        <v>0</v>
      </c>
      <c r="K34" s="1">
        <v>0</v>
      </c>
      <c r="L34" s="9">
        <v>0</v>
      </c>
      <c r="M34" s="1">
        <v>0</v>
      </c>
      <c r="N34" s="9">
        <v>0</v>
      </c>
      <c r="O34" s="1">
        <v>0</v>
      </c>
      <c r="P34" s="9">
        <v>0</v>
      </c>
      <c r="Q34" s="1">
        <v>0</v>
      </c>
      <c r="R34" s="9">
        <v>0</v>
      </c>
      <c r="S34" s="1">
        <v>0</v>
      </c>
      <c r="T34" s="9">
        <v>0</v>
      </c>
      <c r="U34" s="1">
        <v>0</v>
      </c>
      <c r="V34" s="9">
        <v>0</v>
      </c>
      <c r="W34" s="1">
        <v>0</v>
      </c>
      <c r="X34" s="9">
        <v>0</v>
      </c>
      <c r="Y34" s="1">
        <v>0</v>
      </c>
      <c r="Z34" s="9">
        <v>0</v>
      </c>
      <c r="AA34" s="1">
        <v>0</v>
      </c>
      <c r="AB34" s="9">
        <v>0</v>
      </c>
      <c r="AC34" s="1">
        <v>0</v>
      </c>
    </row>
    <row r="35" spans="1:29">
      <c r="A35" s="1">
        <v>6600</v>
      </c>
      <c r="B35" s="1" t="s">
        <v>32</v>
      </c>
      <c r="C35" s="3">
        <f t="shared" si="4"/>
        <v>0</v>
      </c>
      <c r="D35" s="2">
        <f t="shared" si="4"/>
        <v>0</v>
      </c>
      <c r="E35" s="2">
        <f t="shared" si="5"/>
        <v>0</v>
      </c>
      <c r="F35" s="9">
        <v>0</v>
      </c>
      <c r="G35" s="1">
        <v>0</v>
      </c>
      <c r="H35" s="9">
        <v>0</v>
      </c>
      <c r="I35" s="1">
        <v>0</v>
      </c>
      <c r="J35" s="9">
        <v>0</v>
      </c>
      <c r="K35" s="1">
        <v>0</v>
      </c>
      <c r="L35" s="9">
        <v>0</v>
      </c>
      <c r="M35" s="1">
        <v>0</v>
      </c>
      <c r="N35" s="9">
        <v>0</v>
      </c>
      <c r="O35" s="1">
        <v>0</v>
      </c>
      <c r="P35" s="9">
        <v>0</v>
      </c>
      <c r="Q35" s="1">
        <v>0</v>
      </c>
      <c r="R35" s="9">
        <v>0</v>
      </c>
      <c r="S35" s="1">
        <v>0</v>
      </c>
      <c r="T35" s="9">
        <v>0</v>
      </c>
      <c r="U35" s="1">
        <v>0</v>
      </c>
      <c r="V35" s="9">
        <v>0</v>
      </c>
      <c r="W35" s="1">
        <v>0</v>
      </c>
      <c r="X35" s="9">
        <v>0</v>
      </c>
      <c r="Y35" s="1">
        <v>0</v>
      </c>
      <c r="Z35" s="9">
        <v>0</v>
      </c>
      <c r="AA35" s="1">
        <v>0</v>
      </c>
      <c r="AB35" s="9">
        <v>0</v>
      </c>
      <c r="AC35" s="1">
        <v>0</v>
      </c>
    </row>
    <row r="36" spans="1:29">
      <c r="A36" s="1">
        <v>6620</v>
      </c>
      <c r="B36" s="1" t="s">
        <v>33</v>
      </c>
      <c r="C36" s="3">
        <f t="shared" si="4"/>
        <v>0</v>
      </c>
      <c r="D36" s="2">
        <f t="shared" si="4"/>
        <v>0</v>
      </c>
      <c r="E36" s="2">
        <f t="shared" si="5"/>
        <v>0</v>
      </c>
      <c r="F36" s="9">
        <v>0</v>
      </c>
      <c r="G36" s="1">
        <v>0</v>
      </c>
      <c r="H36" s="9">
        <v>0</v>
      </c>
      <c r="I36" s="1">
        <v>0</v>
      </c>
      <c r="J36" s="9">
        <v>0</v>
      </c>
      <c r="K36" s="1">
        <v>0</v>
      </c>
      <c r="L36" s="9">
        <v>0</v>
      </c>
      <c r="M36" s="1">
        <v>0</v>
      </c>
      <c r="N36" s="9">
        <v>0</v>
      </c>
      <c r="O36" s="1">
        <v>0</v>
      </c>
      <c r="P36" s="9">
        <v>0</v>
      </c>
      <c r="Q36" s="1">
        <v>0</v>
      </c>
      <c r="R36" s="9">
        <v>0</v>
      </c>
      <c r="S36" s="1">
        <v>0</v>
      </c>
      <c r="T36" s="9">
        <v>0</v>
      </c>
      <c r="U36" s="1">
        <v>0</v>
      </c>
      <c r="V36" s="9">
        <v>0</v>
      </c>
      <c r="W36" s="1">
        <v>0</v>
      </c>
      <c r="X36" s="9">
        <v>0</v>
      </c>
      <c r="Y36" s="1">
        <v>0</v>
      </c>
      <c r="Z36" s="9">
        <v>0</v>
      </c>
      <c r="AA36" s="1">
        <v>0</v>
      </c>
      <c r="AB36" s="9">
        <v>0</v>
      </c>
      <c r="AC36" s="1">
        <v>0</v>
      </c>
    </row>
    <row r="37" spans="1:29">
      <c r="A37" s="1">
        <v>6652</v>
      </c>
      <c r="B37" s="1" t="s">
        <v>34</v>
      </c>
      <c r="C37" s="3">
        <f t="shared" si="4"/>
        <v>10000</v>
      </c>
      <c r="D37" s="2">
        <f t="shared" si="4"/>
        <v>0</v>
      </c>
      <c r="E37" s="2">
        <f t="shared" si="5"/>
        <v>10000</v>
      </c>
      <c r="F37" s="9">
        <v>0</v>
      </c>
      <c r="G37" s="1">
        <v>0</v>
      </c>
      <c r="H37" s="9">
        <v>0</v>
      </c>
      <c r="I37" s="1">
        <v>0</v>
      </c>
      <c r="J37" s="9">
        <v>0</v>
      </c>
      <c r="K37" s="1">
        <v>0</v>
      </c>
      <c r="L37" s="9">
        <v>0</v>
      </c>
      <c r="M37" s="1">
        <v>0</v>
      </c>
      <c r="N37" s="9">
        <v>2000</v>
      </c>
      <c r="O37" s="1">
        <v>0</v>
      </c>
      <c r="P37" s="9">
        <v>2000</v>
      </c>
      <c r="Q37" s="1">
        <v>0</v>
      </c>
      <c r="R37" s="9">
        <v>0</v>
      </c>
      <c r="S37" s="1">
        <v>0</v>
      </c>
      <c r="T37" s="9">
        <v>2000</v>
      </c>
      <c r="U37" s="1">
        <v>0</v>
      </c>
      <c r="V37" s="9">
        <v>2000</v>
      </c>
      <c r="W37" s="1">
        <v>0</v>
      </c>
      <c r="X37" s="9">
        <v>2000</v>
      </c>
      <c r="Y37" s="1">
        <v>0</v>
      </c>
      <c r="Z37" s="9">
        <v>0</v>
      </c>
      <c r="AA37" s="1">
        <v>0</v>
      </c>
      <c r="AB37" s="9">
        <v>0</v>
      </c>
      <c r="AC37" s="1">
        <v>0</v>
      </c>
    </row>
    <row r="38" spans="1:29">
      <c r="A38" s="1">
        <v>6700</v>
      </c>
      <c r="B38" s="1" t="s">
        <v>35</v>
      </c>
      <c r="C38" s="3">
        <f t="shared" si="4"/>
        <v>0</v>
      </c>
      <c r="D38" s="2">
        <f t="shared" si="4"/>
        <v>0</v>
      </c>
      <c r="E38" s="2">
        <f t="shared" si="5"/>
        <v>0</v>
      </c>
      <c r="F38" s="9">
        <v>0</v>
      </c>
      <c r="G38" s="1">
        <v>0</v>
      </c>
      <c r="H38" s="9">
        <v>0</v>
      </c>
      <c r="I38" s="1">
        <v>0</v>
      </c>
      <c r="J38" s="9">
        <v>0</v>
      </c>
      <c r="K38" s="1">
        <v>0</v>
      </c>
      <c r="L38" s="9">
        <v>0</v>
      </c>
      <c r="M38" s="1">
        <v>0</v>
      </c>
      <c r="N38" s="9">
        <v>0</v>
      </c>
      <c r="O38" s="1">
        <v>0</v>
      </c>
      <c r="P38" s="9">
        <v>0</v>
      </c>
      <c r="Q38" s="1">
        <v>0</v>
      </c>
      <c r="R38" s="9">
        <v>0</v>
      </c>
      <c r="S38" s="1">
        <v>0</v>
      </c>
      <c r="T38" s="9">
        <v>0</v>
      </c>
      <c r="U38" s="1">
        <v>0</v>
      </c>
      <c r="V38" s="9">
        <v>0</v>
      </c>
      <c r="W38" s="1">
        <v>0</v>
      </c>
      <c r="X38" s="9">
        <v>0</v>
      </c>
      <c r="Y38" s="1">
        <v>0</v>
      </c>
      <c r="Z38" s="9">
        <v>0</v>
      </c>
      <c r="AA38" s="1">
        <v>0</v>
      </c>
      <c r="AB38" s="9">
        <v>0</v>
      </c>
      <c r="AC38" s="1">
        <v>0</v>
      </c>
    </row>
    <row r="39" spans="1:29">
      <c r="A39" s="1">
        <v>6710</v>
      </c>
      <c r="B39" s="1" t="s">
        <v>36</v>
      </c>
      <c r="C39" s="3">
        <f t="shared" si="4"/>
        <v>45000</v>
      </c>
      <c r="D39" s="2">
        <f t="shared" si="4"/>
        <v>0</v>
      </c>
      <c r="E39" s="2">
        <f t="shared" si="5"/>
        <v>45000</v>
      </c>
      <c r="F39" s="9">
        <v>0</v>
      </c>
      <c r="G39" s="1">
        <v>0</v>
      </c>
      <c r="H39" s="9">
        <v>0</v>
      </c>
      <c r="I39" s="1">
        <v>0</v>
      </c>
      <c r="J39" s="9">
        <v>3750</v>
      </c>
      <c r="K39" s="1">
        <v>0</v>
      </c>
      <c r="L39" s="9">
        <f>45000/6</f>
        <v>7500</v>
      </c>
      <c r="M39" s="1">
        <v>0</v>
      </c>
      <c r="N39" s="9">
        <f>45000/6</f>
        <v>7500</v>
      </c>
      <c r="O39" s="1">
        <v>0</v>
      </c>
      <c r="P39" s="9">
        <v>3750</v>
      </c>
      <c r="Q39" s="1">
        <v>0</v>
      </c>
      <c r="R39" s="9">
        <v>0</v>
      </c>
      <c r="S39" s="1">
        <v>0</v>
      </c>
      <c r="T39" s="9">
        <v>3750</v>
      </c>
      <c r="U39" s="1">
        <v>0</v>
      </c>
      <c r="V39" s="9">
        <v>7500</v>
      </c>
      <c r="W39" s="1">
        <v>0</v>
      </c>
      <c r="X39" s="9">
        <v>7500</v>
      </c>
      <c r="Y39" s="1">
        <v>0</v>
      </c>
      <c r="Z39" s="9">
        <v>3750</v>
      </c>
      <c r="AA39" s="1">
        <v>0</v>
      </c>
      <c r="AB39" s="9">
        <v>0</v>
      </c>
      <c r="AC39" s="1">
        <v>0</v>
      </c>
    </row>
    <row r="40" spans="1:29">
      <c r="A40" s="1">
        <v>6800</v>
      </c>
      <c r="B40" s="1" t="s">
        <v>37</v>
      </c>
      <c r="C40" s="3">
        <f t="shared" si="4"/>
        <v>0</v>
      </c>
      <c r="D40" s="2">
        <f t="shared" si="4"/>
        <v>0</v>
      </c>
      <c r="E40" s="2">
        <f t="shared" si="5"/>
        <v>0</v>
      </c>
      <c r="F40" s="9">
        <v>0</v>
      </c>
      <c r="G40" s="1">
        <v>0</v>
      </c>
      <c r="H40" s="9">
        <v>0</v>
      </c>
      <c r="I40" s="1">
        <v>0</v>
      </c>
      <c r="J40" s="9">
        <v>0</v>
      </c>
      <c r="K40" s="1">
        <v>0</v>
      </c>
      <c r="L40" s="9">
        <v>0</v>
      </c>
      <c r="M40" s="1">
        <v>0</v>
      </c>
      <c r="N40" s="9">
        <v>0</v>
      </c>
      <c r="O40" s="1">
        <v>0</v>
      </c>
      <c r="P40" s="9">
        <v>0</v>
      </c>
      <c r="Q40" s="1">
        <v>0</v>
      </c>
      <c r="R40" s="9">
        <v>0</v>
      </c>
      <c r="S40" s="1">
        <v>0</v>
      </c>
      <c r="T40" s="9">
        <v>0</v>
      </c>
      <c r="U40" s="1">
        <v>0</v>
      </c>
      <c r="V40" s="9">
        <v>0</v>
      </c>
      <c r="W40" s="1">
        <v>0</v>
      </c>
      <c r="X40" s="9">
        <v>0</v>
      </c>
      <c r="Y40" s="1">
        <v>0</v>
      </c>
      <c r="Z40" s="9">
        <v>0</v>
      </c>
      <c r="AA40" s="1">
        <v>0</v>
      </c>
      <c r="AB40" s="9">
        <v>0</v>
      </c>
      <c r="AC40" s="1">
        <v>0</v>
      </c>
    </row>
    <row r="41" spans="1:29">
      <c r="A41" s="1">
        <v>6801</v>
      </c>
      <c r="B41" s="1" t="s">
        <v>38</v>
      </c>
      <c r="C41" s="3">
        <f t="shared" si="4"/>
        <v>0</v>
      </c>
      <c r="D41" s="2">
        <f t="shared" si="4"/>
        <v>0</v>
      </c>
      <c r="E41" s="2">
        <f t="shared" si="5"/>
        <v>0</v>
      </c>
      <c r="F41" s="9">
        <v>0</v>
      </c>
      <c r="G41" s="1">
        <v>0</v>
      </c>
      <c r="H41" s="9">
        <v>0</v>
      </c>
      <c r="I41" s="1">
        <v>0</v>
      </c>
      <c r="J41" s="9">
        <v>0</v>
      </c>
      <c r="K41" s="1">
        <v>0</v>
      </c>
      <c r="L41" s="9">
        <v>0</v>
      </c>
      <c r="M41" s="1">
        <v>0</v>
      </c>
      <c r="N41" s="9">
        <v>0</v>
      </c>
      <c r="O41" s="1">
        <v>0</v>
      </c>
      <c r="P41" s="9">
        <v>0</v>
      </c>
      <c r="Q41" s="1">
        <v>0</v>
      </c>
      <c r="R41" s="9">
        <v>0</v>
      </c>
      <c r="S41" s="1">
        <v>0</v>
      </c>
      <c r="T41" s="9">
        <v>0</v>
      </c>
      <c r="U41" s="1">
        <v>0</v>
      </c>
      <c r="V41" s="9">
        <v>0</v>
      </c>
      <c r="W41" s="1">
        <v>0</v>
      </c>
      <c r="X41" s="9">
        <v>0</v>
      </c>
      <c r="Y41" s="1">
        <v>0</v>
      </c>
      <c r="Z41" s="9">
        <v>0</v>
      </c>
      <c r="AA41" s="1">
        <v>0</v>
      </c>
      <c r="AB41" s="9">
        <v>0</v>
      </c>
      <c r="AC41" s="1">
        <v>0</v>
      </c>
    </row>
    <row r="42" spans="1:29">
      <c r="A42" s="1">
        <v>6860</v>
      </c>
      <c r="B42" s="1" t="s">
        <v>39</v>
      </c>
      <c r="C42" s="3">
        <f t="shared" si="4"/>
        <v>12000</v>
      </c>
      <c r="D42" s="2">
        <f t="shared" si="4"/>
        <v>0</v>
      </c>
      <c r="E42" s="2">
        <f t="shared" si="5"/>
        <v>12000</v>
      </c>
      <c r="F42" s="9">
        <v>1000</v>
      </c>
      <c r="G42" s="1">
        <v>0</v>
      </c>
      <c r="H42" s="9">
        <v>1000</v>
      </c>
      <c r="I42" s="1">
        <v>0</v>
      </c>
      <c r="J42" s="9">
        <v>1000</v>
      </c>
      <c r="K42" s="1">
        <v>0</v>
      </c>
      <c r="L42" s="9">
        <v>1000</v>
      </c>
      <c r="M42" s="1">
        <v>0</v>
      </c>
      <c r="N42" s="9">
        <v>1000</v>
      </c>
      <c r="O42" s="1">
        <v>0</v>
      </c>
      <c r="P42" s="9">
        <v>1000</v>
      </c>
      <c r="Q42" s="1">
        <v>0</v>
      </c>
      <c r="R42" s="9">
        <v>0</v>
      </c>
      <c r="S42" s="1">
        <v>0</v>
      </c>
      <c r="T42" s="34">
        <v>1000</v>
      </c>
      <c r="U42" s="1">
        <v>0</v>
      </c>
      <c r="V42" s="34">
        <v>1000</v>
      </c>
      <c r="W42" s="1">
        <v>0</v>
      </c>
      <c r="X42" s="34">
        <v>1000</v>
      </c>
      <c r="Y42" s="1">
        <v>0</v>
      </c>
      <c r="Z42" s="34">
        <v>2000</v>
      </c>
      <c r="AA42" s="1">
        <v>0</v>
      </c>
      <c r="AB42" s="34">
        <v>1000</v>
      </c>
      <c r="AC42" s="1">
        <v>0</v>
      </c>
    </row>
    <row r="43" spans="1:29">
      <c r="A43" s="1">
        <v>6861</v>
      </c>
      <c r="B43" s="1" t="s">
        <v>40</v>
      </c>
      <c r="C43" s="3">
        <f t="shared" si="4"/>
        <v>30000</v>
      </c>
      <c r="D43" s="2">
        <f t="shared" si="4"/>
        <v>0</v>
      </c>
      <c r="E43" s="2">
        <f t="shared" si="5"/>
        <v>30000</v>
      </c>
      <c r="F43" s="9">
        <v>0</v>
      </c>
      <c r="G43" s="1">
        <v>0</v>
      </c>
      <c r="H43" s="9">
        <v>0</v>
      </c>
      <c r="I43" s="1">
        <v>0</v>
      </c>
      <c r="J43" s="9">
        <v>15000</v>
      </c>
      <c r="K43" s="1">
        <v>0</v>
      </c>
      <c r="L43" s="9">
        <v>0</v>
      </c>
      <c r="M43" s="1">
        <v>0</v>
      </c>
      <c r="N43" s="9">
        <v>0</v>
      </c>
      <c r="O43" s="1">
        <v>0</v>
      </c>
      <c r="P43" s="9">
        <v>0</v>
      </c>
      <c r="Q43" s="1">
        <v>0</v>
      </c>
      <c r="R43" s="9">
        <v>0</v>
      </c>
      <c r="S43" s="1">
        <v>0</v>
      </c>
      <c r="T43" s="9">
        <v>0</v>
      </c>
      <c r="U43" s="1">
        <v>0</v>
      </c>
      <c r="V43" s="9">
        <v>15000</v>
      </c>
      <c r="W43" s="1">
        <v>0</v>
      </c>
      <c r="X43" s="9">
        <v>0</v>
      </c>
      <c r="Y43" s="1">
        <v>0</v>
      </c>
      <c r="Z43" s="9">
        <v>0</v>
      </c>
      <c r="AA43" s="1">
        <v>0</v>
      </c>
      <c r="AB43" s="9">
        <v>0</v>
      </c>
      <c r="AC43" s="1">
        <v>0</v>
      </c>
    </row>
    <row r="44" spans="1:29">
      <c r="A44" s="1">
        <v>6862</v>
      </c>
      <c r="B44" s="1" t="s">
        <v>231</v>
      </c>
      <c r="C44" s="3">
        <f t="shared" si="4"/>
        <v>84000</v>
      </c>
      <c r="D44" s="2">
        <f t="shared" si="4"/>
        <v>0</v>
      </c>
      <c r="E44" s="2">
        <f t="shared" si="5"/>
        <v>84000</v>
      </c>
      <c r="F44" s="9">
        <v>0</v>
      </c>
      <c r="G44" s="1">
        <v>0</v>
      </c>
      <c r="H44" s="9">
        <v>0</v>
      </c>
      <c r="I44" s="1">
        <v>0</v>
      </c>
      <c r="J44" s="9">
        <v>0</v>
      </c>
      <c r="K44" s="1">
        <v>0</v>
      </c>
      <c r="L44" s="9">
        <v>14000</v>
      </c>
      <c r="M44" s="1">
        <v>0</v>
      </c>
      <c r="N44" s="9">
        <v>14000</v>
      </c>
      <c r="O44" s="1">
        <v>0</v>
      </c>
      <c r="P44" s="9">
        <v>14000</v>
      </c>
      <c r="Q44" s="1">
        <v>0</v>
      </c>
      <c r="R44" s="9">
        <v>0</v>
      </c>
      <c r="S44" s="1">
        <v>0</v>
      </c>
      <c r="T44" s="9">
        <v>14000</v>
      </c>
      <c r="U44" s="1">
        <v>0</v>
      </c>
      <c r="V44" s="9">
        <v>14000</v>
      </c>
      <c r="W44" s="1">
        <v>0</v>
      </c>
      <c r="X44" s="9">
        <v>14000</v>
      </c>
      <c r="Y44" s="1">
        <v>0</v>
      </c>
      <c r="Z44" s="9">
        <v>0</v>
      </c>
      <c r="AA44" s="1">
        <v>0</v>
      </c>
      <c r="AB44" s="9">
        <v>0</v>
      </c>
      <c r="AC44" s="1">
        <v>0</v>
      </c>
    </row>
    <row r="45" spans="1:29">
      <c r="A45" s="1">
        <v>6901</v>
      </c>
      <c r="B45" s="1" t="s">
        <v>42</v>
      </c>
      <c r="C45" s="3">
        <f t="shared" si="4"/>
        <v>0</v>
      </c>
      <c r="D45" s="2">
        <f t="shared" si="4"/>
        <v>0</v>
      </c>
      <c r="E45" s="2">
        <f t="shared" si="5"/>
        <v>0</v>
      </c>
      <c r="F45" s="9">
        <v>0</v>
      </c>
      <c r="G45" s="1">
        <v>0</v>
      </c>
      <c r="H45" s="9">
        <v>0</v>
      </c>
      <c r="I45" s="1">
        <v>0</v>
      </c>
      <c r="J45" s="9">
        <v>0</v>
      </c>
      <c r="K45" s="1">
        <v>0</v>
      </c>
      <c r="L45" s="9">
        <v>0</v>
      </c>
      <c r="M45" s="1">
        <v>0</v>
      </c>
      <c r="N45" s="9">
        <v>0</v>
      </c>
      <c r="O45" s="1">
        <v>0</v>
      </c>
      <c r="P45" s="9">
        <v>0</v>
      </c>
      <c r="Q45" s="1">
        <v>0</v>
      </c>
      <c r="R45" s="9">
        <v>0</v>
      </c>
      <c r="S45" s="1">
        <v>0</v>
      </c>
      <c r="T45" s="9">
        <v>0</v>
      </c>
      <c r="U45" s="1">
        <v>0</v>
      </c>
      <c r="V45" s="9">
        <v>0</v>
      </c>
      <c r="W45" s="1">
        <v>0</v>
      </c>
      <c r="X45" s="9">
        <v>0</v>
      </c>
      <c r="Y45" s="1">
        <v>0</v>
      </c>
      <c r="Z45" s="9">
        <v>0</v>
      </c>
      <c r="AA45" s="1">
        <v>0</v>
      </c>
      <c r="AB45" s="9">
        <v>0</v>
      </c>
      <c r="AC45" s="1">
        <v>0</v>
      </c>
    </row>
    <row r="46" spans="1:29">
      <c r="A46" s="1">
        <v>6902</v>
      </c>
      <c r="B46" s="1" t="s">
        <v>43</v>
      </c>
      <c r="C46" s="3">
        <f t="shared" si="4"/>
        <v>0</v>
      </c>
      <c r="D46" s="2">
        <f t="shared" si="4"/>
        <v>0</v>
      </c>
      <c r="E46" s="2">
        <f t="shared" si="5"/>
        <v>0</v>
      </c>
      <c r="F46" s="9">
        <v>0</v>
      </c>
      <c r="G46" s="1">
        <v>0</v>
      </c>
      <c r="H46" s="9">
        <v>0</v>
      </c>
      <c r="I46" s="1">
        <v>0</v>
      </c>
      <c r="J46" s="9">
        <v>0</v>
      </c>
      <c r="K46" s="1">
        <v>0</v>
      </c>
      <c r="L46" s="9">
        <v>0</v>
      </c>
      <c r="M46" s="1">
        <v>0</v>
      </c>
      <c r="N46" s="9">
        <v>0</v>
      </c>
      <c r="O46" s="1">
        <v>0</v>
      </c>
      <c r="P46" s="9">
        <v>0</v>
      </c>
      <c r="Q46" s="1">
        <v>0</v>
      </c>
      <c r="R46" s="9">
        <v>0</v>
      </c>
      <c r="S46" s="1">
        <v>0</v>
      </c>
      <c r="T46" s="9">
        <v>0</v>
      </c>
      <c r="U46" s="1">
        <v>0</v>
      </c>
      <c r="V46" s="9">
        <v>0</v>
      </c>
      <c r="W46" s="1">
        <v>0</v>
      </c>
      <c r="X46" s="9">
        <v>0</v>
      </c>
      <c r="Y46" s="1">
        <v>0</v>
      </c>
      <c r="Z46" s="9">
        <v>0</v>
      </c>
      <c r="AA46" s="1">
        <v>0</v>
      </c>
      <c r="AB46" s="9">
        <v>0</v>
      </c>
      <c r="AC46" s="1">
        <v>0</v>
      </c>
    </row>
    <row r="47" spans="1:29">
      <c r="A47" s="1">
        <v>7320</v>
      </c>
      <c r="B47" s="1" t="s">
        <v>44</v>
      </c>
      <c r="C47" s="3">
        <f t="shared" si="4"/>
        <v>0</v>
      </c>
      <c r="D47" s="2">
        <f t="shared" si="4"/>
        <v>0</v>
      </c>
      <c r="E47" s="2">
        <f t="shared" si="5"/>
        <v>0</v>
      </c>
      <c r="F47" s="9">
        <v>0</v>
      </c>
      <c r="G47" s="1">
        <v>0</v>
      </c>
      <c r="H47" s="9">
        <v>0</v>
      </c>
      <c r="I47" s="1">
        <v>0</v>
      </c>
      <c r="J47" s="9">
        <v>0</v>
      </c>
      <c r="K47" s="1">
        <v>0</v>
      </c>
      <c r="L47" s="9">
        <v>0</v>
      </c>
      <c r="M47" s="1">
        <v>0</v>
      </c>
      <c r="N47" s="9">
        <v>0</v>
      </c>
      <c r="O47" s="1">
        <v>0</v>
      </c>
      <c r="P47" s="9">
        <v>0</v>
      </c>
      <c r="Q47" s="1">
        <v>0</v>
      </c>
      <c r="R47" s="9">
        <v>0</v>
      </c>
      <c r="S47" s="1">
        <v>0</v>
      </c>
      <c r="T47" s="9">
        <v>0</v>
      </c>
      <c r="U47" s="1">
        <v>0</v>
      </c>
      <c r="V47" s="9">
        <v>0</v>
      </c>
      <c r="W47" s="1">
        <v>0</v>
      </c>
      <c r="X47" s="9">
        <v>0</v>
      </c>
      <c r="Y47" s="1">
        <v>0</v>
      </c>
      <c r="Z47" s="9">
        <v>0</v>
      </c>
      <c r="AA47" s="1">
        <v>0</v>
      </c>
      <c r="AB47" s="9">
        <v>0</v>
      </c>
      <c r="AC47" s="1">
        <v>0</v>
      </c>
    </row>
    <row r="48" spans="1:29">
      <c r="A48" s="1">
        <v>7420</v>
      </c>
      <c r="B48" s="1" t="s">
        <v>45</v>
      </c>
      <c r="C48" s="3">
        <f t="shared" si="4"/>
        <v>0</v>
      </c>
      <c r="D48" s="2">
        <f t="shared" si="4"/>
        <v>0</v>
      </c>
      <c r="E48" s="2">
        <f t="shared" si="5"/>
        <v>0</v>
      </c>
      <c r="F48" s="9">
        <v>0</v>
      </c>
      <c r="G48" s="1">
        <v>0</v>
      </c>
      <c r="H48" s="9">
        <v>0</v>
      </c>
      <c r="I48" s="1">
        <v>0</v>
      </c>
      <c r="J48" s="9">
        <v>0</v>
      </c>
      <c r="K48" s="1">
        <v>0</v>
      </c>
      <c r="L48" s="9">
        <v>0</v>
      </c>
      <c r="M48" s="1">
        <v>0</v>
      </c>
      <c r="N48" s="9">
        <v>0</v>
      </c>
      <c r="O48" s="1">
        <v>0</v>
      </c>
      <c r="P48" s="9">
        <v>0</v>
      </c>
      <c r="Q48" s="1">
        <v>0</v>
      </c>
      <c r="R48" s="9">
        <v>0</v>
      </c>
      <c r="S48" s="1">
        <v>0</v>
      </c>
      <c r="T48" s="9">
        <v>0</v>
      </c>
      <c r="U48" s="1">
        <v>0</v>
      </c>
      <c r="V48" s="9">
        <v>0</v>
      </c>
      <c r="W48" s="1">
        <v>0</v>
      </c>
      <c r="X48" s="9">
        <v>0</v>
      </c>
      <c r="Y48" s="1">
        <v>0</v>
      </c>
      <c r="Z48" s="9">
        <v>0</v>
      </c>
      <c r="AA48" s="1">
        <v>0</v>
      </c>
      <c r="AB48" s="9">
        <v>0</v>
      </c>
      <c r="AC48" s="1">
        <v>0</v>
      </c>
    </row>
    <row r="49" spans="1:29">
      <c r="A49" s="1">
        <v>7500</v>
      </c>
      <c r="B49" s="1" t="s">
        <v>46</v>
      </c>
      <c r="C49" s="3">
        <f t="shared" si="4"/>
        <v>0</v>
      </c>
      <c r="D49" s="2">
        <f t="shared" si="4"/>
        <v>0</v>
      </c>
      <c r="E49" s="2">
        <f t="shared" si="5"/>
        <v>0</v>
      </c>
      <c r="F49" s="9">
        <v>0</v>
      </c>
      <c r="G49" s="1">
        <v>0</v>
      </c>
      <c r="H49" s="9">
        <v>0</v>
      </c>
      <c r="I49" s="1">
        <v>0</v>
      </c>
      <c r="J49" s="9">
        <v>0</v>
      </c>
      <c r="K49" s="1">
        <v>0</v>
      </c>
      <c r="L49" s="9">
        <v>0</v>
      </c>
      <c r="M49" s="1">
        <v>0</v>
      </c>
      <c r="N49" s="9">
        <v>0</v>
      </c>
      <c r="O49" s="1">
        <v>0</v>
      </c>
      <c r="P49" s="9">
        <v>0</v>
      </c>
      <c r="Q49" s="1">
        <v>0</v>
      </c>
      <c r="R49" s="9">
        <v>0</v>
      </c>
      <c r="S49" s="1">
        <v>0</v>
      </c>
      <c r="T49" s="9">
        <v>0</v>
      </c>
      <c r="U49" s="1">
        <v>0</v>
      </c>
      <c r="V49" s="9">
        <v>0</v>
      </c>
      <c r="W49" s="1">
        <v>0</v>
      </c>
      <c r="X49" s="9">
        <v>0</v>
      </c>
      <c r="Y49" s="1">
        <v>0</v>
      </c>
      <c r="Z49" s="9">
        <v>0</v>
      </c>
      <c r="AA49" s="1">
        <v>0</v>
      </c>
      <c r="AB49" s="9">
        <v>0</v>
      </c>
      <c r="AC49" s="1">
        <v>0</v>
      </c>
    </row>
    <row r="50" spans="1:29">
      <c r="A50" s="1">
        <v>7720</v>
      </c>
      <c r="B50" s="1" t="s">
        <v>47</v>
      </c>
      <c r="C50" s="3">
        <f t="shared" si="4"/>
        <v>0</v>
      </c>
      <c r="D50" s="2">
        <f t="shared" si="4"/>
        <v>0</v>
      </c>
      <c r="E50" s="2">
        <f t="shared" si="5"/>
        <v>0</v>
      </c>
      <c r="F50" s="9">
        <v>0</v>
      </c>
      <c r="G50" s="1">
        <v>0</v>
      </c>
      <c r="H50" s="9">
        <v>0</v>
      </c>
      <c r="I50" s="1">
        <v>0</v>
      </c>
      <c r="J50" s="9">
        <v>0</v>
      </c>
      <c r="K50" s="1">
        <v>0</v>
      </c>
      <c r="L50" s="9">
        <v>0</v>
      </c>
      <c r="M50" s="1">
        <v>0</v>
      </c>
      <c r="N50" s="9">
        <v>0</v>
      </c>
      <c r="O50" s="1">
        <v>0</v>
      </c>
      <c r="P50" s="9">
        <v>0</v>
      </c>
      <c r="Q50" s="1">
        <v>0</v>
      </c>
      <c r="R50" s="9">
        <v>0</v>
      </c>
      <c r="S50" s="1">
        <v>0</v>
      </c>
      <c r="T50" s="9">
        <v>0</v>
      </c>
      <c r="U50" s="1">
        <v>0</v>
      </c>
      <c r="V50" s="9">
        <v>0</v>
      </c>
      <c r="W50" s="1">
        <v>0</v>
      </c>
      <c r="X50" s="9">
        <v>0</v>
      </c>
      <c r="Y50" s="1">
        <v>0</v>
      </c>
      <c r="Z50" s="9">
        <v>0</v>
      </c>
      <c r="AA50" s="1">
        <v>0</v>
      </c>
      <c r="AB50" s="9">
        <v>0</v>
      </c>
      <c r="AC50" s="1">
        <v>0</v>
      </c>
    </row>
    <row r="51" spans="1:29">
      <c r="A51" s="1">
        <v>7770</v>
      </c>
      <c r="B51" s="1" t="s">
        <v>48</v>
      </c>
      <c r="C51" s="3">
        <f t="shared" si="4"/>
        <v>0</v>
      </c>
      <c r="D51" s="2">
        <f t="shared" si="4"/>
        <v>0</v>
      </c>
      <c r="E51" s="2">
        <f t="shared" si="5"/>
        <v>0</v>
      </c>
      <c r="F51" s="9">
        <v>0</v>
      </c>
      <c r="G51" s="1">
        <v>0</v>
      </c>
      <c r="H51" s="9">
        <v>0</v>
      </c>
      <c r="I51" s="1">
        <v>0</v>
      </c>
      <c r="J51" s="9">
        <v>0</v>
      </c>
      <c r="K51" s="1">
        <v>0</v>
      </c>
      <c r="L51" s="9">
        <v>0</v>
      </c>
      <c r="M51" s="1">
        <v>0</v>
      </c>
      <c r="N51" s="9">
        <v>0</v>
      </c>
      <c r="O51" s="1">
        <v>0</v>
      </c>
      <c r="P51" s="9">
        <v>0</v>
      </c>
      <c r="Q51" s="1">
        <v>0</v>
      </c>
      <c r="R51" s="9">
        <v>0</v>
      </c>
      <c r="S51" s="1">
        <v>0</v>
      </c>
      <c r="T51" s="9">
        <v>0</v>
      </c>
      <c r="U51" s="1">
        <v>0</v>
      </c>
      <c r="V51" s="9">
        <v>0</v>
      </c>
      <c r="W51" s="1">
        <v>0</v>
      </c>
      <c r="X51" s="9">
        <v>0</v>
      </c>
      <c r="Y51" s="1">
        <v>0</v>
      </c>
      <c r="Z51" s="9">
        <v>0</v>
      </c>
      <c r="AA51" s="1">
        <v>0</v>
      </c>
      <c r="AB51" s="9">
        <v>0</v>
      </c>
      <c r="AC51" s="1">
        <v>0</v>
      </c>
    </row>
    <row r="52" spans="1:29">
      <c r="A52" s="1">
        <v>7771</v>
      </c>
      <c r="B52" s="1" t="s">
        <v>49</v>
      </c>
      <c r="C52" s="3">
        <f t="shared" si="4"/>
        <v>0</v>
      </c>
      <c r="D52" s="2">
        <f t="shared" si="4"/>
        <v>0</v>
      </c>
      <c r="E52" s="2">
        <f t="shared" si="5"/>
        <v>0</v>
      </c>
      <c r="F52" s="9">
        <v>0</v>
      </c>
      <c r="G52" s="1">
        <v>0</v>
      </c>
      <c r="H52" s="9">
        <v>0</v>
      </c>
      <c r="I52" s="1">
        <v>0</v>
      </c>
      <c r="J52" s="9">
        <v>0</v>
      </c>
      <c r="K52" s="1">
        <v>0</v>
      </c>
      <c r="L52" s="9">
        <v>0</v>
      </c>
      <c r="M52" s="1">
        <v>0</v>
      </c>
      <c r="N52" s="9">
        <v>0</v>
      </c>
      <c r="O52" s="1">
        <v>0</v>
      </c>
      <c r="P52" s="9">
        <v>0</v>
      </c>
      <c r="Q52" s="1">
        <v>0</v>
      </c>
      <c r="R52" s="9">
        <v>0</v>
      </c>
      <c r="S52" s="1">
        <v>0</v>
      </c>
      <c r="T52" s="9">
        <v>0</v>
      </c>
      <c r="U52" s="1">
        <v>0</v>
      </c>
      <c r="V52" s="9">
        <v>0</v>
      </c>
      <c r="W52" s="1">
        <v>0</v>
      </c>
      <c r="X52" s="9">
        <v>0</v>
      </c>
      <c r="Y52" s="1">
        <v>0</v>
      </c>
      <c r="Z52" s="9">
        <v>0</v>
      </c>
      <c r="AA52" s="1">
        <v>0</v>
      </c>
      <c r="AB52" s="9">
        <v>0</v>
      </c>
      <c r="AC52" s="1">
        <v>0</v>
      </c>
    </row>
    <row r="53" spans="1:29">
      <c r="A53" s="1">
        <v>7790</v>
      </c>
      <c r="B53" s="1" t="s">
        <v>50</v>
      </c>
      <c r="C53" s="3">
        <f t="shared" si="4"/>
        <v>0</v>
      </c>
      <c r="D53" s="2">
        <f t="shared" si="4"/>
        <v>0</v>
      </c>
      <c r="E53" s="2">
        <f t="shared" si="5"/>
        <v>0</v>
      </c>
      <c r="F53" s="9">
        <v>0</v>
      </c>
      <c r="G53" s="1">
        <v>0</v>
      </c>
      <c r="H53" s="9">
        <v>0</v>
      </c>
      <c r="I53" s="1">
        <v>0</v>
      </c>
      <c r="J53" s="9">
        <v>0</v>
      </c>
      <c r="K53" s="1">
        <v>0</v>
      </c>
      <c r="L53" s="9">
        <v>0</v>
      </c>
      <c r="M53" s="1">
        <v>0</v>
      </c>
      <c r="N53" s="9">
        <v>0</v>
      </c>
      <c r="O53" s="1">
        <v>0</v>
      </c>
      <c r="P53" s="9">
        <v>0</v>
      </c>
      <c r="Q53" s="1">
        <v>0</v>
      </c>
      <c r="R53" s="9">
        <v>0</v>
      </c>
      <c r="S53" s="1">
        <v>0</v>
      </c>
      <c r="T53" s="9">
        <v>0</v>
      </c>
      <c r="U53" s="1">
        <v>0</v>
      </c>
      <c r="V53" s="9">
        <v>0</v>
      </c>
      <c r="W53" s="1">
        <v>0</v>
      </c>
      <c r="X53" s="9">
        <v>0</v>
      </c>
      <c r="Y53" s="1">
        <v>0</v>
      </c>
      <c r="Z53" s="9">
        <v>0</v>
      </c>
      <c r="AA53" s="1">
        <v>0</v>
      </c>
      <c r="AB53" s="9">
        <v>0</v>
      </c>
      <c r="AC53" s="1">
        <v>0</v>
      </c>
    </row>
    <row r="54" spans="1:29">
      <c r="A54" s="1">
        <v>7793</v>
      </c>
      <c r="B54" s="1" t="s">
        <v>51</v>
      </c>
      <c r="C54" s="3">
        <f t="shared" si="4"/>
        <v>0</v>
      </c>
      <c r="D54" s="2">
        <f t="shared" si="4"/>
        <v>0</v>
      </c>
      <c r="E54" s="2">
        <f t="shared" si="5"/>
        <v>0</v>
      </c>
      <c r="F54" s="9">
        <v>0</v>
      </c>
      <c r="G54" s="1">
        <v>0</v>
      </c>
      <c r="H54" s="9">
        <v>0</v>
      </c>
      <c r="I54" s="1">
        <v>0</v>
      </c>
      <c r="J54" s="9">
        <v>0</v>
      </c>
      <c r="K54" s="1">
        <v>0</v>
      </c>
      <c r="L54" s="9">
        <v>0</v>
      </c>
      <c r="M54" s="1">
        <v>0</v>
      </c>
      <c r="N54" s="9">
        <v>0</v>
      </c>
      <c r="O54" s="1">
        <v>0</v>
      </c>
      <c r="P54" s="9">
        <v>0</v>
      </c>
      <c r="Q54" s="1">
        <v>0</v>
      </c>
      <c r="R54" s="9">
        <v>0</v>
      </c>
      <c r="S54" s="1">
        <v>0</v>
      </c>
      <c r="T54" s="9">
        <v>0</v>
      </c>
      <c r="U54" s="1">
        <v>0</v>
      </c>
      <c r="V54" s="9">
        <v>0</v>
      </c>
      <c r="W54" s="1">
        <v>0</v>
      </c>
      <c r="X54" s="9">
        <v>0</v>
      </c>
      <c r="Y54" s="1">
        <v>0</v>
      </c>
      <c r="Z54" s="9">
        <v>0</v>
      </c>
      <c r="AA54" s="1">
        <v>0</v>
      </c>
      <c r="AB54" s="9">
        <v>0</v>
      </c>
      <c r="AC54" s="1">
        <v>0</v>
      </c>
    </row>
    <row r="55" spans="1:29">
      <c r="A55" s="1">
        <v>8050</v>
      </c>
      <c r="B55" s="1" t="s">
        <v>52</v>
      </c>
      <c r="C55" s="3">
        <f t="shared" si="4"/>
        <v>0</v>
      </c>
      <c r="D55" s="2">
        <f t="shared" si="4"/>
        <v>0</v>
      </c>
      <c r="E55" s="2">
        <f t="shared" si="5"/>
        <v>0</v>
      </c>
      <c r="F55" s="9">
        <v>0</v>
      </c>
      <c r="G55" s="1">
        <v>0</v>
      </c>
      <c r="H55" s="9">
        <v>0</v>
      </c>
      <c r="I55" s="1">
        <v>0</v>
      </c>
      <c r="J55" s="9">
        <v>0</v>
      </c>
      <c r="K55" s="1">
        <v>0</v>
      </c>
      <c r="L55" s="9">
        <v>0</v>
      </c>
      <c r="M55" s="1">
        <v>0</v>
      </c>
      <c r="N55" s="9">
        <v>0</v>
      </c>
      <c r="O55" s="1">
        <v>0</v>
      </c>
      <c r="P55" s="9">
        <v>0</v>
      </c>
      <c r="Q55" s="1">
        <v>0</v>
      </c>
      <c r="R55" s="9">
        <v>0</v>
      </c>
      <c r="S55" s="1">
        <v>0</v>
      </c>
      <c r="T55" s="9">
        <v>0</v>
      </c>
      <c r="U55" s="1">
        <v>0</v>
      </c>
      <c r="V55" s="9">
        <v>0</v>
      </c>
      <c r="W55" s="1">
        <v>0</v>
      </c>
      <c r="X55" s="9">
        <v>0</v>
      </c>
      <c r="Y55" s="1">
        <v>0</v>
      </c>
      <c r="Z55" s="9">
        <v>0</v>
      </c>
      <c r="AA55" s="1">
        <v>0</v>
      </c>
      <c r="AB55" s="9">
        <v>0</v>
      </c>
      <c r="AC55" s="1">
        <v>0</v>
      </c>
    </row>
    <row r="56" spans="1:29">
      <c r="A56" s="1">
        <v>8150</v>
      </c>
      <c r="B56" s="1" t="s">
        <v>53</v>
      </c>
      <c r="C56" s="3">
        <f t="shared" si="4"/>
        <v>0</v>
      </c>
      <c r="D56" s="2">
        <f t="shared" si="4"/>
        <v>0</v>
      </c>
      <c r="E56" s="2">
        <f t="shared" si="5"/>
        <v>0</v>
      </c>
      <c r="F56" s="9">
        <v>0</v>
      </c>
      <c r="G56" s="1">
        <v>0</v>
      </c>
      <c r="H56" s="9">
        <v>0</v>
      </c>
      <c r="I56" s="1">
        <v>0</v>
      </c>
      <c r="J56" s="9">
        <v>0</v>
      </c>
      <c r="K56" s="1">
        <v>0</v>
      </c>
      <c r="L56" s="9">
        <v>0</v>
      </c>
      <c r="M56" s="1">
        <v>0</v>
      </c>
      <c r="N56" s="9">
        <v>0</v>
      </c>
      <c r="O56" s="1">
        <v>0</v>
      </c>
      <c r="P56" s="9">
        <v>0</v>
      </c>
      <c r="Q56" s="1">
        <v>0</v>
      </c>
      <c r="R56" s="9">
        <v>0</v>
      </c>
      <c r="S56" s="1">
        <v>0</v>
      </c>
      <c r="T56" s="9">
        <v>0</v>
      </c>
      <c r="U56" s="1">
        <v>0</v>
      </c>
      <c r="V56" s="9">
        <v>0</v>
      </c>
      <c r="W56" s="1">
        <v>0</v>
      </c>
      <c r="X56" s="9">
        <v>0</v>
      </c>
      <c r="Y56" s="1">
        <v>0</v>
      </c>
      <c r="Z56" s="9">
        <v>0</v>
      </c>
      <c r="AA56" s="1">
        <v>0</v>
      </c>
      <c r="AB56" s="9">
        <v>0</v>
      </c>
      <c r="AC56" s="1">
        <v>0</v>
      </c>
    </row>
    <row r="57" spans="1:29">
      <c r="A57" s="1">
        <v>8960</v>
      </c>
      <c r="B57" s="1" t="s">
        <v>54</v>
      </c>
      <c r="C57" s="3">
        <f t="shared" si="4"/>
        <v>0</v>
      </c>
      <c r="D57" s="2">
        <f t="shared" si="4"/>
        <v>0</v>
      </c>
      <c r="E57" s="2">
        <f t="shared" si="5"/>
        <v>0</v>
      </c>
      <c r="F57" s="9">
        <v>0</v>
      </c>
      <c r="G57" s="1">
        <v>0</v>
      </c>
      <c r="H57" s="9">
        <v>0</v>
      </c>
      <c r="I57" s="1">
        <v>0</v>
      </c>
      <c r="J57" s="9">
        <v>0</v>
      </c>
      <c r="K57" s="1">
        <v>0</v>
      </c>
      <c r="L57" s="9">
        <v>0</v>
      </c>
      <c r="M57" s="1">
        <v>0</v>
      </c>
      <c r="N57" s="9">
        <v>0</v>
      </c>
      <c r="O57" s="1">
        <v>0</v>
      </c>
      <c r="P57" s="9">
        <v>0</v>
      </c>
      <c r="Q57" s="1">
        <v>0</v>
      </c>
      <c r="R57" s="9">
        <v>0</v>
      </c>
      <c r="S57" s="1">
        <v>0</v>
      </c>
      <c r="T57" s="9">
        <v>0</v>
      </c>
      <c r="U57" s="1">
        <v>0</v>
      </c>
      <c r="V57" s="9">
        <v>0</v>
      </c>
      <c r="W57" s="1">
        <v>0</v>
      </c>
      <c r="X57" s="9">
        <v>0</v>
      </c>
      <c r="Y57" s="1">
        <v>0</v>
      </c>
      <c r="Z57" s="9">
        <v>0</v>
      </c>
      <c r="AA57" s="1">
        <v>0</v>
      </c>
      <c r="AB57" s="9">
        <v>0</v>
      </c>
      <c r="AC57" s="1">
        <v>0</v>
      </c>
    </row>
    <row r="58" spans="1:29">
      <c r="A58" s="1">
        <v>8990</v>
      </c>
      <c r="B58" s="1" t="s">
        <v>55</v>
      </c>
      <c r="C58" s="3">
        <f t="shared" si="4"/>
        <v>0</v>
      </c>
      <c r="D58" s="2">
        <f t="shared" si="4"/>
        <v>0</v>
      </c>
      <c r="E58" s="2">
        <f t="shared" si="5"/>
        <v>0</v>
      </c>
      <c r="F58" s="9">
        <v>0</v>
      </c>
      <c r="G58" s="1">
        <v>0</v>
      </c>
      <c r="H58" s="9">
        <v>0</v>
      </c>
      <c r="I58" s="1">
        <v>0</v>
      </c>
      <c r="J58" s="9">
        <v>0</v>
      </c>
      <c r="K58" s="1">
        <v>0</v>
      </c>
      <c r="L58" s="9">
        <v>0</v>
      </c>
      <c r="M58" s="1">
        <v>0</v>
      </c>
      <c r="N58" s="9">
        <v>0</v>
      </c>
      <c r="O58" s="1">
        <v>0</v>
      </c>
      <c r="P58" s="9">
        <v>0</v>
      </c>
      <c r="Q58" s="1">
        <v>0</v>
      </c>
      <c r="R58" s="9">
        <v>0</v>
      </c>
      <c r="S58" s="1">
        <v>0</v>
      </c>
      <c r="T58" s="9">
        <v>0</v>
      </c>
      <c r="U58" s="1">
        <v>0</v>
      </c>
      <c r="V58" s="9">
        <v>0</v>
      </c>
      <c r="W58" s="1">
        <v>0</v>
      </c>
      <c r="X58" s="9">
        <v>0</v>
      </c>
      <c r="Y58" s="1">
        <v>0</v>
      </c>
      <c r="Z58" s="9">
        <v>0</v>
      </c>
      <c r="AA58" s="1">
        <v>0</v>
      </c>
      <c r="AB58" s="9">
        <v>0</v>
      </c>
      <c r="AC58" s="1">
        <v>0</v>
      </c>
    </row>
    <row r="59" spans="1:29" s="6" customFormat="1">
      <c r="A59" s="4" t="s">
        <v>56</v>
      </c>
      <c r="B59" s="4"/>
      <c r="C59" s="5">
        <f>SUM(C18:C58)</f>
        <v>752940.2</v>
      </c>
      <c r="D59" s="5">
        <f>SUM(D18:D58)</f>
        <v>0</v>
      </c>
      <c r="E59" s="5">
        <f t="shared" si="5"/>
        <v>752940.2</v>
      </c>
      <c r="F59" s="8">
        <f>SUM(F18:F58)</f>
        <v>22370.1</v>
      </c>
      <c r="G59" s="4">
        <f t="shared" ref="G59:AC59" si="6">SUM(G18:G58)</f>
        <v>0</v>
      </c>
      <c r="H59" s="8">
        <f t="shared" si="6"/>
        <v>6000</v>
      </c>
      <c r="I59" s="4">
        <f t="shared" si="6"/>
        <v>0</v>
      </c>
      <c r="J59" s="8">
        <f t="shared" si="6"/>
        <v>136750</v>
      </c>
      <c r="K59" s="4">
        <f t="shared" si="6"/>
        <v>0</v>
      </c>
      <c r="L59" s="8">
        <f t="shared" si="6"/>
        <v>77500</v>
      </c>
      <c r="M59" s="4">
        <f t="shared" si="6"/>
        <v>0</v>
      </c>
      <c r="N59" s="8">
        <f t="shared" si="6"/>
        <v>145600</v>
      </c>
      <c r="O59" s="4">
        <f t="shared" si="6"/>
        <v>0</v>
      </c>
      <c r="P59" s="8">
        <f t="shared" si="6"/>
        <v>80750</v>
      </c>
      <c r="Q59" s="4">
        <f t="shared" si="6"/>
        <v>0</v>
      </c>
      <c r="R59" s="8">
        <f t="shared" si="6"/>
        <v>16370.099999999999</v>
      </c>
      <c r="S59" s="4">
        <f t="shared" si="6"/>
        <v>0</v>
      </c>
      <c r="T59" s="8">
        <f t="shared" si="6"/>
        <v>20750</v>
      </c>
      <c r="U59" s="4">
        <f t="shared" si="6"/>
        <v>0</v>
      </c>
      <c r="V59" s="8">
        <f t="shared" si="6"/>
        <v>74500</v>
      </c>
      <c r="W59" s="4">
        <f t="shared" si="6"/>
        <v>0</v>
      </c>
      <c r="X59" s="8">
        <f t="shared" si="6"/>
        <v>49500</v>
      </c>
      <c r="Y59" s="4">
        <f t="shared" si="6"/>
        <v>0</v>
      </c>
      <c r="Z59" s="8">
        <f t="shared" si="6"/>
        <v>121850</v>
      </c>
      <c r="AA59" s="4">
        <f t="shared" si="6"/>
        <v>0</v>
      </c>
      <c r="AB59" s="8">
        <f t="shared" si="6"/>
        <v>1000</v>
      </c>
      <c r="AC59" s="4">
        <f t="shared" si="6"/>
        <v>0</v>
      </c>
    </row>
    <row r="60" spans="1:29" s="31" customForma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</row>
    <row r="61" spans="1:29" s="6" customFormat="1">
      <c r="A61" s="4" t="s">
        <v>57</v>
      </c>
      <c r="B61" s="4"/>
      <c r="C61" s="5">
        <f t="shared" ref="C61" si="7">C15-C59</f>
        <v>-100015.19999999995</v>
      </c>
      <c r="D61" s="5">
        <f>D15-D59</f>
        <v>0</v>
      </c>
      <c r="E61" s="7">
        <f>E15-E59</f>
        <v>-100015.19999999995</v>
      </c>
      <c r="F61" s="8">
        <f>F15-F59</f>
        <v>-17370.099999999999</v>
      </c>
      <c r="G61" s="4">
        <f>G15-G59</f>
        <v>0</v>
      </c>
      <c r="H61" s="8">
        <f t="shared" ref="H61:AC61" si="8">H15-H59</f>
        <v>-1000</v>
      </c>
      <c r="I61" s="4">
        <f t="shared" si="8"/>
        <v>0</v>
      </c>
      <c r="J61" s="8">
        <f t="shared" si="8"/>
        <v>-131750</v>
      </c>
      <c r="K61" s="4">
        <f t="shared" si="8"/>
        <v>0</v>
      </c>
      <c r="L61" s="8">
        <f t="shared" si="8"/>
        <v>-22500</v>
      </c>
      <c r="M61" s="4">
        <f t="shared" si="8"/>
        <v>0</v>
      </c>
      <c r="N61" s="8">
        <f t="shared" si="8"/>
        <v>-40600</v>
      </c>
      <c r="O61" s="4">
        <f t="shared" si="8"/>
        <v>0</v>
      </c>
      <c r="P61" s="8">
        <f t="shared" si="8"/>
        <v>56750</v>
      </c>
      <c r="Q61" s="4">
        <f t="shared" si="8"/>
        <v>0</v>
      </c>
      <c r="R61" s="8">
        <f t="shared" si="8"/>
        <v>-16370.099999999999</v>
      </c>
      <c r="S61" s="4">
        <f t="shared" si="8"/>
        <v>0</v>
      </c>
      <c r="T61" s="8">
        <f t="shared" si="8"/>
        <v>-20750</v>
      </c>
      <c r="U61" s="4">
        <f t="shared" si="8"/>
        <v>0</v>
      </c>
      <c r="V61" s="8">
        <f t="shared" si="8"/>
        <v>-64500</v>
      </c>
      <c r="W61" s="4">
        <f t="shared" si="8"/>
        <v>0</v>
      </c>
      <c r="X61" s="8">
        <f t="shared" si="8"/>
        <v>-29500</v>
      </c>
      <c r="Y61" s="4">
        <f t="shared" si="8"/>
        <v>0</v>
      </c>
      <c r="Z61" s="8">
        <f t="shared" si="8"/>
        <v>47400</v>
      </c>
      <c r="AA61" s="4">
        <f t="shared" si="8"/>
        <v>0</v>
      </c>
      <c r="AB61" s="8">
        <f t="shared" si="8"/>
        <v>140175</v>
      </c>
      <c r="AC61" s="4">
        <f t="shared" si="8"/>
        <v>0</v>
      </c>
    </row>
  </sheetData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1"/>
  <sheetViews>
    <sheetView topLeftCell="A38" workbookViewId="0">
      <pane xSplit="5" topLeftCell="F1" activePane="topRight" state="frozen"/>
      <selection activeCell="E38" sqref="E38"/>
      <selection pane="topRight" activeCell="G29" sqref="G29"/>
    </sheetView>
  </sheetViews>
  <sheetFormatPr baseColWidth="10" defaultRowHeight="15" x14ac:dyDescent="0"/>
  <cols>
    <col min="2" max="2" width="46" bestFit="1" customWidth="1"/>
    <col min="3" max="3" width="12.5" bestFit="1" customWidth="1"/>
    <col min="4" max="4" width="13.5" bestFit="1" customWidth="1"/>
    <col min="6" max="6" width="13.6640625" bestFit="1" customWidth="1"/>
    <col min="7" max="7" width="14.6640625" bestFit="1" customWidth="1"/>
    <col min="8" max="8" width="14.5" bestFit="1" customWidth="1"/>
    <col min="9" max="9" width="15.5" bestFit="1" customWidth="1"/>
    <col min="10" max="10" width="12.5" bestFit="1" customWidth="1"/>
    <col min="11" max="11" width="13.5" bestFit="1" customWidth="1"/>
    <col min="12" max="12" width="12.1640625" bestFit="1" customWidth="1"/>
    <col min="13" max="13" width="13.1640625" bestFit="1" customWidth="1"/>
    <col min="19" max="19" width="11.83203125" bestFit="1" customWidth="1"/>
    <col min="20" max="20" width="14" bestFit="1" customWidth="1"/>
    <col min="21" max="21" width="15" bestFit="1" customWidth="1"/>
    <col min="22" max="22" width="17.33203125" bestFit="1" customWidth="1"/>
    <col min="23" max="23" width="18.33203125" bestFit="1" customWidth="1"/>
    <col min="24" max="24" width="14.83203125" bestFit="1" customWidth="1"/>
    <col min="25" max="25" width="15.83203125" bestFit="1" customWidth="1"/>
    <col min="26" max="26" width="16.83203125" bestFit="1" customWidth="1"/>
    <col min="27" max="27" width="17.83203125" bestFit="1" customWidth="1"/>
    <col min="28" max="28" width="16.6640625" bestFit="1" customWidth="1"/>
    <col min="29" max="29" width="17.6640625" bestFit="1" customWidth="1"/>
  </cols>
  <sheetData>
    <row r="1" spans="1:29" s="6" customFormat="1">
      <c r="A1" s="6" t="s">
        <v>0</v>
      </c>
    </row>
    <row r="2" spans="1:29" s="6" customFormat="1">
      <c r="A2" s="4" t="s">
        <v>1</v>
      </c>
      <c r="B2" s="4" t="s">
        <v>2</v>
      </c>
      <c r="C2" s="5" t="s">
        <v>58</v>
      </c>
      <c r="D2" s="5" t="s">
        <v>59</v>
      </c>
      <c r="E2" s="5" t="s">
        <v>60</v>
      </c>
      <c r="F2" s="8" t="s">
        <v>61</v>
      </c>
      <c r="G2" s="4" t="s">
        <v>62</v>
      </c>
      <c r="H2" s="8" t="s">
        <v>63</v>
      </c>
      <c r="I2" s="4" t="s">
        <v>64</v>
      </c>
      <c r="J2" s="8" t="s">
        <v>65</v>
      </c>
      <c r="K2" s="4" t="s">
        <v>66</v>
      </c>
      <c r="L2" s="8" t="s">
        <v>67</v>
      </c>
      <c r="M2" s="4" t="s">
        <v>68</v>
      </c>
      <c r="N2" s="8" t="s">
        <v>69</v>
      </c>
      <c r="O2" s="4" t="s">
        <v>70</v>
      </c>
      <c r="P2" s="8" t="s">
        <v>71</v>
      </c>
      <c r="Q2" s="4" t="s">
        <v>72</v>
      </c>
      <c r="R2" s="8" t="s">
        <v>73</v>
      </c>
      <c r="S2" s="4" t="s">
        <v>74</v>
      </c>
      <c r="T2" s="8" t="s">
        <v>75</v>
      </c>
      <c r="U2" s="4" t="s">
        <v>76</v>
      </c>
      <c r="V2" s="8" t="s">
        <v>77</v>
      </c>
      <c r="W2" s="4" t="s">
        <v>78</v>
      </c>
      <c r="X2" s="8" t="s">
        <v>79</v>
      </c>
      <c r="Y2" s="4" t="s">
        <v>80</v>
      </c>
      <c r="Z2" s="8" t="s">
        <v>81</v>
      </c>
      <c r="AA2" s="4" t="s">
        <v>82</v>
      </c>
      <c r="AB2" s="8" t="s">
        <v>83</v>
      </c>
      <c r="AC2" s="4" t="s">
        <v>84</v>
      </c>
    </row>
    <row r="3" spans="1:29">
      <c r="A3" s="1">
        <v>3000</v>
      </c>
      <c r="B3" s="1" t="s">
        <v>3</v>
      </c>
      <c r="C3" s="3">
        <f>F3+H3+J3+L3+N3+P3+R3+T3+V3+X3+Z3+AB3</f>
        <v>0</v>
      </c>
      <c r="D3" s="2">
        <f>G3+I3+K3+M3+O3+Q3+S3+U3+W3+Y3+AA3+AC3</f>
        <v>0</v>
      </c>
      <c r="E3" s="3">
        <f>C3-D3</f>
        <v>0</v>
      </c>
      <c r="F3" s="9">
        <v>0</v>
      </c>
      <c r="G3" s="1">
        <v>0</v>
      </c>
      <c r="H3" s="9">
        <v>0</v>
      </c>
      <c r="I3" s="1">
        <v>0</v>
      </c>
      <c r="J3" s="9">
        <v>0</v>
      </c>
      <c r="K3" s="1">
        <v>0</v>
      </c>
      <c r="L3" s="9">
        <v>0</v>
      </c>
      <c r="M3" s="1">
        <v>0</v>
      </c>
      <c r="N3" s="9">
        <v>0</v>
      </c>
      <c r="O3" s="1">
        <v>0</v>
      </c>
      <c r="P3" s="9">
        <v>0</v>
      </c>
      <c r="Q3" s="1">
        <v>0</v>
      </c>
      <c r="R3" s="9">
        <v>0</v>
      </c>
      <c r="S3" s="1">
        <v>0</v>
      </c>
      <c r="T3" s="9">
        <v>0</v>
      </c>
      <c r="U3" s="1">
        <v>0</v>
      </c>
      <c r="V3" s="9">
        <v>0</v>
      </c>
      <c r="W3" s="1">
        <v>0</v>
      </c>
      <c r="X3" s="9">
        <v>0</v>
      </c>
      <c r="Y3" s="1">
        <v>0</v>
      </c>
      <c r="Z3" s="9">
        <v>0</v>
      </c>
      <c r="AA3" s="1">
        <v>0</v>
      </c>
      <c r="AB3" s="9">
        <v>0</v>
      </c>
      <c r="AC3" s="1">
        <v>0</v>
      </c>
    </row>
    <row r="4" spans="1:29">
      <c r="A4" s="1">
        <v>3001</v>
      </c>
      <c r="B4" s="1" t="s">
        <v>4</v>
      </c>
      <c r="C4" s="3">
        <f t="shared" ref="C4:D14" si="0">F4+H4+J4+L4+N4+P4+R4+T4+V4+X4+Z4+AB4</f>
        <v>0</v>
      </c>
      <c r="D4" s="2">
        <f t="shared" si="0"/>
        <v>0</v>
      </c>
      <c r="E4" s="3">
        <f t="shared" ref="E4:E15" si="1">C4-D4</f>
        <v>0</v>
      </c>
      <c r="F4" s="9">
        <v>0</v>
      </c>
      <c r="G4" s="1">
        <v>0</v>
      </c>
      <c r="H4" s="9">
        <v>0</v>
      </c>
      <c r="I4" s="1">
        <v>0</v>
      </c>
      <c r="J4" s="9">
        <v>0</v>
      </c>
      <c r="K4" s="1">
        <v>0</v>
      </c>
      <c r="L4" s="9">
        <v>0</v>
      </c>
      <c r="M4" s="1">
        <v>0</v>
      </c>
      <c r="N4" s="9">
        <v>0</v>
      </c>
      <c r="O4" s="1">
        <v>0</v>
      </c>
      <c r="P4" s="9">
        <v>0</v>
      </c>
      <c r="Q4" s="1">
        <v>0</v>
      </c>
      <c r="R4" s="9">
        <v>0</v>
      </c>
      <c r="S4" s="1">
        <v>0</v>
      </c>
      <c r="T4" s="9">
        <v>0</v>
      </c>
      <c r="U4" s="1">
        <v>0</v>
      </c>
      <c r="V4" s="9">
        <v>0</v>
      </c>
      <c r="W4" s="1">
        <v>0</v>
      </c>
      <c r="X4" s="9">
        <v>0</v>
      </c>
      <c r="Y4" s="1">
        <v>0</v>
      </c>
      <c r="Z4" s="9">
        <v>0</v>
      </c>
      <c r="AA4" s="1">
        <v>0</v>
      </c>
      <c r="AB4" s="9">
        <v>0</v>
      </c>
      <c r="AC4" s="1">
        <v>0</v>
      </c>
    </row>
    <row r="5" spans="1:29">
      <c r="A5" s="1">
        <v>3100</v>
      </c>
      <c r="B5" s="1" t="s">
        <v>5</v>
      </c>
      <c r="C5" s="3">
        <f t="shared" si="0"/>
        <v>0</v>
      </c>
      <c r="D5" s="2">
        <f t="shared" si="0"/>
        <v>0</v>
      </c>
      <c r="E5" s="3">
        <f t="shared" si="1"/>
        <v>0</v>
      </c>
      <c r="F5" s="9">
        <v>0</v>
      </c>
      <c r="G5" s="1">
        <v>0</v>
      </c>
      <c r="H5" s="9">
        <v>0</v>
      </c>
      <c r="I5" s="1">
        <v>0</v>
      </c>
      <c r="J5" s="9">
        <v>0</v>
      </c>
      <c r="K5" s="1">
        <v>0</v>
      </c>
      <c r="L5" s="9">
        <v>0</v>
      </c>
      <c r="M5" s="1">
        <v>0</v>
      </c>
      <c r="N5" s="9">
        <v>0</v>
      </c>
      <c r="O5" s="1">
        <v>0</v>
      </c>
      <c r="P5" s="9">
        <v>0</v>
      </c>
      <c r="Q5" s="1">
        <v>0</v>
      </c>
      <c r="R5" s="9">
        <v>0</v>
      </c>
      <c r="S5" s="1">
        <v>0</v>
      </c>
      <c r="T5" s="9">
        <v>0</v>
      </c>
      <c r="U5" s="1">
        <v>0</v>
      </c>
      <c r="V5" s="9">
        <v>0</v>
      </c>
      <c r="W5" s="1">
        <v>0</v>
      </c>
      <c r="X5" s="9">
        <v>0</v>
      </c>
      <c r="Y5" s="1">
        <v>0</v>
      </c>
      <c r="Z5" s="9">
        <v>0</v>
      </c>
      <c r="AA5" s="1">
        <v>0</v>
      </c>
      <c r="AB5" s="9">
        <v>0</v>
      </c>
      <c r="AC5" s="1">
        <v>0</v>
      </c>
    </row>
    <row r="6" spans="1:29">
      <c r="A6" s="1">
        <v>3110</v>
      </c>
      <c r="B6" s="1" t="s">
        <v>6</v>
      </c>
      <c r="C6" s="3">
        <f t="shared" si="0"/>
        <v>0</v>
      </c>
      <c r="D6" s="2">
        <f t="shared" si="0"/>
        <v>0</v>
      </c>
      <c r="E6" s="3">
        <f t="shared" si="1"/>
        <v>0</v>
      </c>
      <c r="F6" s="9">
        <v>0</v>
      </c>
      <c r="G6" s="1">
        <v>0</v>
      </c>
      <c r="H6" s="9">
        <v>0</v>
      </c>
      <c r="I6" s="1">
        <v>0</v>
      </c>
      <c r="J6" s="9">
        <v>0</v>
      </c>
      <c r="K6" s="1">
        <v>0</v>
      </c>
      <c r="L6" s="9">
        <v>0</v>
      </c>
      <c r="M6" s="1">
        <v>0</v>
      </c>
      <c r="N6" s="9">
        <v>0</v>
      </c>
      <c r="O6" s="1">
        <v>0</v>
      </c>
      <c r="P6" s="9">
        <v>0</v>
      </c>
      <c r="Q6" s="1">
        <v>0</v>
      </c>
      <c r="R6" s="9">
        <v>0</v>
      </c>
      <c r="S6" s="1">
        <v>0</v>
      </c>
      <c r="T6" s="9">
        <v>0</v>
      </c>
      <c r="U6" s="1">
        <v>0</v>
      </c>
      <c r="V6" s="9">
        <v>0</v>
      </c>
      <c r="W6" s="1">
        <v>0</v>
      </c>
      <c r="X6" s="9">
        <v>0</v>
      </c>
      <c r="Y6" s="1">
        <v>0</v>
      </c>
      <c r="Z6" s="9">
        <v>0</v>
      </c>
      <c r="AA6" s="1">
        <v>0</v>
      </c>
      <c r="AB6" s="9">
        <v>0</v>
      </c>
      <c r="AC6" s="1">
        <v>0</v>
      </c>
    </row>
    <row r="7" spans="1:29">
      <c r="A7" s="1">
        <v>3120</v>
      </c>
      <c r="B7" s="1" t="s">
        <v>7</v>
      </c>
      <c r="C7" s="3">
        <f t="shared" si="0"/>
        <v>15000</v>
      </c>
      <c r="D7" s="2">
        <f t="shared" si="0"/>
        <v>0</v>
      </c>
      <c r="E7" s="3">
        <f t="shared" si="1"/>
        <v>15000</v>
      </c>
      <c r="F7" s="9">
        <v>0</v>
      </c>
      <c r="G7" s="1">
        <v>0</v>
      </c>
      <c r="H7" s="9">
        <v>0</v>
      </c>
      <c r="I7" s="1">
        <v>0</v>
      </c>
      <c r="J7" s="9">
        <v>0</v>
      </c>
      <c r="K7" s="1">
        <v>0</v>
      </c>
      <c r="L7" s="9">
        <v>0</v>
      </c>
      <c r="M7" s="1">
        <v>0</v>
      </c>
      <c r="N7" s="9">
        <v>15000</v>
      </c>
      <c r="O7" s="1">
        <v>0</v>
      </c>
      <c r="P7" s="9">
        <v>0</v>
      </c>
      <c r="Q7" s="1">
        <v>0</v>
      </c>
      <c r="R7" s="9">
        <v>0</v>
      </c>
      <c r="S7" s="1">
        <v>0</v>
      </c>
      <c r="T7" s="9">
        <v>0</v>
      </c>
      <c r="U7" s="1">
        <v>0</v>
      </c>
      <c r="V7" s="9">
        <v>0</v>
      </c>
      <c r="W7" s="1">
        <v>0</v>
      </c>
      <c r="X7" s="9">
        <v>0</v>
      </c>
      <c r="Y7" s="1">
        <v>0</v>
      </c>
      <c r="Z7" s="9">
        <v>0</v>
      </c>
      <c r="AA7" s="1">
        <v>0</v>
      </c>
      <c r="AB7" s="9">
        <v>0</v>
      </c>
      <c r="AC7" s="1">
        <v>0</v>
      </c>
    </row>
    <row r="8" spans="1:29">
      <c r="A8" s="1">
        <v>3400</v>
      </c>
      <c r="B8" s="1" t="s">
        <v>8</v>
      </c>
      <c r="C8" s="3">
        <f t="shared" si="0"/>
        <v>0</v>
      </c>
      <c r="D8" s="2">
        <f t="shared" si="0"/>
        <v>0</v>
      </c>
      <c r="E8" s="3">
        <f t="shared" si="1"/>
        <v>0</v>
      </c>
      <c r="F8" s="9">
        <v>0</v>
      </c>
      <c r="G8" s="1">
        <v>0</v>
      </c>
      <c r="H8" s="9">
        <v>0</v>
      </c>
      <c r="I8" s="1">
        <v>0</v>
      </c>
      <c r="J8" s="9">
        <v>0</v>
      </c>
      <c r="K8" s="1">
        <v>0</v>
      </c>
      <c r="L8" s="9">
        <v>0</v>
      </c>
      <c r="M8" s="1">
        <v>0</v>
      </c>
      <c r="N8" s="9">
        <v>0</v>
      </c>
      <c r="O8" s="1">
        <v>0</v>
      </c>
      <c r="P8" s="9">
        <v>0</v>
      </c>
      <c r="Q8" s="1">
        <v>0</v>
      </c>
      <c r="R8" s="9">
        <v>0</v>
      </c>
      <c r="S8" s="1">
        <v>0</v>
      </c>
      <c r="T8" s="9">
        <v>0</v>
      </c>
      <c r="U8" s="1">
        <v>0</v>
      </c>
      <c r="V8" s="9">
        <v>0</v>
      </c>
      <c r="W8" s="1">
        <v>0</v>
      </c>
      <c r="X8" s="9">
        <v>0</v>
      </c>
      <c r="Y8" s="1">
        <v>0</v>
      </c>
      <c r="Z8" s="9">
        <v>0</v>
      </c>
      <c r="AA8" s="1">
        <v>0</v>
      </c>
      <c r="AB8" s="9">
        <v>0</v>
      </c>
      <c r="AC8" s="1">
        <v>0</v>
      </c>
    </row>
    <row r="9" spans="1:29">
      <c r="A9" s="1">
        <v>3700</v>
      </c>
      <c r="B9" s="1" t="s">
        <v>9</v>
      </c>
      <c r="C9" s="3">
        <f t="shared" si="0"/>
        <v>245775</v>
      </c>
      <c r="D9" s="2">
        <f t="shared" si="0"/>
        <v>0</v>
      </c>
      <c r="E9" s="3">
        <f t="shared" si="1"/>
        <v>245775</v>
      </c>
      <c r="F9" s="9">
        <f>0+'3700'!C55</f>
        <v>0</v>
      </c>
      <c r="G9" s="1">
        <v>0</v>
      </c>
      <c r="H9" s="9">
        <f>0+'3700'!C56</f>
        <v>0</v>
      </c>
      <c r="I9" s="1">
        <v>0</v>
      </c>
      <c r="J9" s="9">
        <f>0+'3700'!C57</f>
        <v>0</v>
      </c>
      <c r="K9" s="1">
        <v>0</v>
      </c>
      <c r="L9" s="9">
        <f>0+'3700'!C58</f>
        <v>70000</v>
      </c>
      <c r="M9" s="1">
        <v>0</v>
      </c>
      <c r="N9" s="9">
        <f>0+'3700'!C59</f>
        <v>50000</v>
      </c>
      <c r="O9" s="1">
        <v>0</v>
      </c>
      <c r="P9" s="9">
        <f>0+'3700'!C60</f>
        <v>30712.5</v>
      </c>
      <c r="Q9" s="1">
        <v>0</v>
      </c>
      <c r="R9" s="9">
        <f>0+'3700'!C61</f>
        <v>0</v>
      </c>
      <c r="S9" s="1">
        <v>0</v>
      </c>
      <c r="T9" s="9">
        <f>0+'3700'!C62</f>
        <v>0</v>
      </c>
      <c r="U9" s="1">
        <v>0</v>
      </c>
      <c r="V9" s="9">
        <f>0+'3700'!C63</f>
        <v>0</v>
      </c>
      <c r="W9" s="1">
        <v>0</v>
      </c>
      <c r="X9" s="9">
        <f>0+'3700'!C64</f>
        <v>45000</v>
      </c>
      <c r="Y9" s="1">
        <v>0</v>
      </c>
      <c r="Z9" s="9">
        <f>0+'3700'!C65</f>
        <v>45000</v>
      </c>
      <c r="AA9" s="1">
        <v>0</v>
      </c>
      <c r="AB9" s="9">
        <f>0+'3700'!C66</f>
        <v>5062.5</v>
      </c>
      <c r="AC9" s="1">
        <v>0</v>
      </c>
    </row>
    <row r="10" spans="1:29">
      <c r="A10" s="1">
        <v>3940</v>
      </c>
      <c r="B10" s="1" t="s">
        <v>10</v>
      </c>
      <c r="C10" s="3">
        <f t="shared" si="0"/>
        <v>40000</v>
      </c>
      <c r="D10" s="2">
        <f t="shared" si="0"/>
        <v>0</v>
      </c>
      <c r="E10" s="3">
        <f t="shared" si="1"/>
        <v>40000</v>
      </c>
      <c r="F10" s="9">
        <v>0</v>
      </c>
      <c r="G10" s="1">
        <v>0</v>
      </c>
      <c r="H10" s="9">
        <v>10000</v>
      </c>
      <c r="I10" s="1">
        <v>0</v>
      </c>
      <c r="J10" s="9">
        <v>10000</v>
      </c>
      <c r="K10" s="1">
        <v>0</v>
      </c>
      <c r="L10" s="9">
        <v>10000</v>
      </c>
      <c r="M10" s="1">
        <v>0</v>
      </c>
      <c r="N10" s="9">
        <v>10000</v>
      </c>
      <c r="O10" s="1">
        <v>0</v>
      </c>
      <c r="P10" s="9">
        <v>0</v>
      </c>
      <c r="Q10" s="1">
        <v>0</v>
      </c>
      <c r="R10" s="9">
        <v>0</v>
      </c>
      <c r="S10" s="1">
        <v>0</v>
      </c>
      <c r="T10" s="9">
        <v>0</v>
      </c>
      <c r="U10" s="1">
        <v>0</v>
      </c>
      <c r="V10" s="9">
        <v>0</v>
      </c>
      <c r="W10" s="1">
        <v>0</v>
      </c>
      <c r="X10" s="9">
        <v>0</v>
      </c>
      <c r="Y10" s="1">
        <v>0</v>
      </c>
      <c r="Z10" s="9">
        <v>0</v>
      </c>
      <c r="AA10" s="1">
        <v>0</v>
      </c>
      <c r="AB10" s="9">
        <v>0</v>
      </c>
      <c r="AC10" s="1">
        <v>0</v>
      </c>
    </row>
    <row r="11" spans="1:29">
      <c r="A11" s="1">
        <v>3960</v>
      </c>
      <c r="B11" s="1" t="s">
        <v>11</v>
      </c>
      <c r="C11" s="3">
        <f t="shared" si="0"/>
        <v>0</v>
      </c>
      <c r="D11" s="2">
        <f t="shared" si="0"/>
        <v>0</v>
      </c>
      <c r="E11" s="3">
        <f t="shared" si="1"/>
        <v>0</v>
      </c>
      <c r="F11" s="9">
        <v>0</v>
      </c>
      <c r="G11" s="1">
        <v>0</v>
      </c>
      <c r="H11" s="9">
        <v>0</v>
      </c>
      <c r="I11" s="1">
        <v>0</v>
      </c>
      <c r="J11" s="9">
        <v>0</v>
      </c>
      <c r="K11" s="1">
        <v>0</v>
      </c>
      <c r="L11" s="9">
        <v>0</v>
      </c>
      <c r="M11" s="1">
        <v>0</v>
      </c>
      <c r="N11" s="9">
        <v>0</v>
      </c>
      <c r="O11" s="1">
        <v>0</v>
      </c>
      <c r="P11" s="9">
        <v>0</v>
      </c>
      <c r="Q11" s="1">
        <v>0</v>
      </c>
      <c r="R11" s="9">
        <v>0</v>
      </c>
      <c r="S11" s="1">
        <v>0</v>
      </c>
      <c r="T11" s="9">
        <v>0</v>
      </c>
      <c r="U11" s="1">
        <v>0</v>
      </c>
      <c r="V11" s="9">
        <v>0</v>
      </c>
      <c r="W11" s="1">
        <v>0</v>
      </c>
      <c r="X11" s="9">
        <v>0</v>
      </c>
      <c r="Y11" s="1">
        <v>0</v>
      </c>
      <c r="Z11" s="9">
        <v>0</v>
      </c>
      <c r="AA11" s="1">
        <v>0</v>
      </c>
      <c r="AB11" s="9">
        <v>0</v>
      </c>
      <c r="AC11" s="1">
        <v>0</v>
      </c>
    </row>
    <row r="12" spans="1:29">
      <c r="A12" s="1">
        <v>3970</v>
      </c>
      <c r="B12" s="1" t="s">
        <v>12</v>
      </c>
      <c r="C12" s="3">
        <f t="shared" si="0"/>
        <v>27000</v>
      </c>
      <c r="D12" s="2">
        <f t="shared" si="0"/>
        <v>0</v>
      </c>
      <c r="E12" s="3">
        <f>C12-D12</f>
        <v>27000</v>
      </c>
      <c r="F12" s="9">
        <v>0</v>
      </c>
      <c r="G12" s="1">
        <v>0</v>
      </c>
      <c r="H12" s="9">
        <v>0</v>
      </c>
      <c r="I12" s="1">
        <v>0</v>
      </c>
      <c r="J12" s="9">
        <v>0</v>
      </c>
      <c r="K12" s="1">
        <v>0</v>
      </c>
      <c r="L12" s="9">
        <v>0</v>
      </c>
      <c r="M12" s="1">
        <v>0</v>
      </c>
      <c r="N12" s="9">
        <v>0</v>
      </c>
      <c r="O12" s="1">
        <v>0</v>
      </c>
      <c r="P12" s="9">
        <v>0</v>
      </c>
      <c r="Q12" s="1">
        <v>0</v>
      </c>
      <c r="R12" s="9">
        <v>0</v>
      </c>
      <c r="S12" s="1">
        <v>0</v>
      </c>
      <c r="T12" s="9">
        <v>0</v>
      </c>
      <c r="U12" s="1">
        <v>0</v>
      </c>
      <c r="V12" s="9">
        <v>27000</v>
      </c>
      <c r="W12" s="1">
        <v>0</v>
      </c>
      <c r="X12" s="9">
        <v>0</v>
      </c>
      <c r="Y12" s="1">
        <v>0</v>
      </c>
      <c r="Z12" s="9">
        <v>0</v>
      </c>
      <c r="AA12" s="1">
        <v>0</v>
      </c>
      <c r="AB12" s="9">
        <v>0</v>
      </c>
      <c r="AC12" s="1">
        <v>0</v>
      </c>
    </row>
    <row r="13" spans="1:29">
      <c r="A13" s="1">
        <v>3971</v>
      </c>
      <c r="B13" s="1" t="s">
        <v>13</v>
      </c>
      <c r="C13" s="3">
        <f t="shared" si="0"/>
        <v>0</v>
      </c>
      <c r="D13" s="2">
        <f t="shared" si="0"/>
        <v>0</v>
      </c>
      <c r="E13" s="3">
        <f t="shared" si="1"/>
        <v>0</v>
      </c>
      <c r="F13" s="9">
        <v>0</v>
      </c>
      <c r="G13" s="1">
        <v>0</v>
      </c>
      <c r="H13" s="9">
        <v>0</v>
      </c>
      <c r="I13" s="1">
        <v>0</v>
      </c>
      <c r="J13" s="9">
        <v>0</v>
      </c>
      <c r="K13" s="1">
        <v>0</v>
      </c>
      <c r="L13" s="9">
        <v>0</v>
      </c>
      <c r="M13" s="1">
        <v>0</v>
      </c>
      <c r="N13" s="9">
        <v>0</v>
      </c>
      <c r="O13" s="1">
        <v>0</v>
      </c>
      <c r="P13" s="9">
        <v>0</v>
      </c>
      <c r="Q13" s="1">
        <v>0</v>
      </c>
      <c r="R13" s="9">
        <v>0</v>
      </c>
      <c r="S13" s="1">
        <v>0</v>
      </c>
      <c r="T13" s="9">
        <v>0</v>
      </c>
      <c r="U13" s="1">
        <v>0</v>
      </c>
      <c r="V13" s="9">
        <v>0</v>
      </c>
      <c r="W13" s="1">
        <v>0</v>
      </c>
      <c r="X13" s="9">
        <v>0</v>
      </c>
      <c r="Y13" s="1">
        <v>0</v>
      </c>
      <c r="Z13" s="9">
        <v>0</v>
      </c>
      <c r="AA13" s="1">
        <v>0</v>
      </c>
      <c r="AB13" s="9">
        <v>0</v>
      </c>
      <c r="AC13" s="1">
        <v>0</v>
      </c>
    </row>
    <row r="14" spans="1:29">
      <c r="A14" s="1">
        <v>3999</v>
      </c>
      <c r="B14" s="1" t="s">
        <v>14</v>
      </c>
      <c r="C14" s="3">
        <f t="shared" si="0"/>
        <v>0</v>
      </c>
      <c r="D14" s="2">
        <f t="shared" si="0"/>
        <v>0</v>
      </c>
      <c r="E14" s="3">
        <f t="shared" si="1"/>
        <v>0</v>
      </c>
      <c r="F14" s="9">
        <v>0</v>
      </c>
      <c r="G14" s="1">
        <v>0</v>
      </c>
      <c r="H14" s="9">
        <v>0</v>
      </c>
      <c r="I14" s="1">
        <v>0</v>
      </c>
      <c r="J14" s="9">
        <v>0</v>
      </c>
      <c r="K14" s="1">
        <v>0</v>
      </c>
      <c r="L14" s="9">
        <v>0</v>
      </c>
      <c r="M14" s="1">
        <v>0</v>
      </c>
      <c r="N14" s="9">
        <v>0</v>
      </c>
      <c r="O14" s="1">
        <v>0</v>
      </c>
      <c r="P14" s="9">
        <v>0</v>
      </c>
      <c r="Q14" s="1">
        <v>0</v>
      </c>
      <c r="R14" s="9">
        <v>0</v>
      </c>
      <c r="S14" s="1">
        <v>0</v>
      </c>
      <c r="T14" s="9">
        <v>0</v>
      </c>
      <c r="U14" s="1">
        <v>0</v>
      </c>
      <c r="V14" s="9">
        <v>0</v>
      </c>
      <c r="W14" s="1">
        <v>0</v>
      </c>
      <c r="X14" s="9">
        <v>0</v>
      </c>
      <c r="Y14" s="1">
        <v>0</v>
      </c>
      <c r="Z14" s="9">
        <v>0</v>
      </c>
      <c r="AA14" s="1">
        <v>0</v>
      </c>
      <c r="AB14" s="9">
        <v>0</v>
      </c>
      <c r="AC14" s="1">
        <v>0</v>
      </c>
    </row>
    <row r="15" spans="1:29" s="6" customFormat="1">
      <c r="A15" s="4" t="s">
        <v>15</v>
      </c>
      <c r="B15" s="4"/>
      <c r="C15" s="7">
        <f t="shared" ref="C15" si="2">SUM(C3:C14)</f>
        <v>327775</v>
      </c>
      <c r="D15" s="5">
        <f>SUM(D3:D14)</f>
        <v>0</v>
      </c>
      <c r="E15" s="7">
        <f t="shared" si="1"/>
        <v>327775</v>
      </c>
      <c r="F15" s="8">
        <f>SUM(F3:F14)</f>
        <v>0</v>
      </c>
      <c r="G15" s="4">
        <f>SUM(G3:G14)</f>
        <v>0</v>
      </c>
      <c r="H15" s="8">
        <f t="shared" ref="H15:AC15" si="3">SUM(H3:H14)</f>
        <v>10000</v>
      </c>
      <c r="I15" s="4">
        <f t="shared" si="3"/>
        <v>0</v>
      </c>
      <c r="J15" s="8">
        <f t="shared" si="3"/>
        <v>10000</v>
      </c>
      <c r="K15" s="4">
        <f t="shared" si="3"/>
        <v>0</v>
      </c>
      <c r="L15" s="8">
        <f t="shared" si="3"/>
        <v>80000</v>
      </c>
      <c r="M15" s="4">
        <f t="shared" si="3"/>
        <v>0</v>
      </c>
      <c r="N15" s="8">
        <f t="shared" si="3"/>
        <v>75000</v>
      </c>
      <c r="O15" s="4">
        <f t="shared" si="3"/>
        <v>0</v>
      </c>
      <c r="P15" s="8">
        <f t="shared" si="3"/>
        <v>30712.5</v>
      </c>
      <c r="Q15" s="4">
        <f t="shared" si="3"/>
        <v>0</v>
      </c>
      <c r="R15" s="8">
        <f t="shared" si="3"/>
        <v>0</v>
      </c>
      <c r="S15" s="4">
        <f t="shared" si="3"/>
        <v>0</v>
      </c>
      <c r="T15" s="8">
        <f t="shared" si="3"/>
        <v>0</v>
      </c>
      <c r="U15" s="4">
        <f t="shared" si="3"/>
        <v>0</v>
      </c>
      <c r="V15" s="8">
        <f t="shared" si="3"/>
        <v>27000</v>
      </c>
      <c r="W15" s="4">
        <f t="shared" si="3"/>
        <v>0</v>
      </c>
      <c r="X15" s="8">
        <f t="shared" si="3"/>
        <v>45000</v>
      </c>
      <c r="Y15" s="4">
        <f t="shared" si="3"/>
        <v>0</v>
      </c>
      <c r="Z15" s="8">
        <f t="shared" si="3"/>
        <v>45000</v>
      </c>
      <c r="AA15" s="4">
        <f t="shared" si="3"/>
        <v>0</v>
      </c>
      <c r="AB15" s="8">
        <f t="shared" si="3"/>
        <v>5062.5</v>
      </c>
      <c r="AC15" s="4">
        <f t="shared" si="3"/>
        <v>0</v>
      </c>
    </row>
    <row r="16" spans="1:29" s="31" customForma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</row>
    <row r="17" spans="1:29" s="6" customFormat="1">
      <c r="A17" s="4" t="s">
        <v>16</v>
      </c>
      <c r="B17" s="4"/>
      <c r="C17" s="5" t="s">
        <v>58</v>
      </c>
      <c r="D17" s="5" t="s">
        <v>59</v>
      </c>
      <c r="E17" s="5" t="s">
        <v>60</v>
      </c>
      <c r="F17" s="8" t="s">
        <v>61</v>
      </c>
      <c r="G17" s="4" t="s">
        <v>62</v>
      </c>
      <c r="H17" s="8" t="s">
        <v>63</v>
      </c>
      <c r="I17" s="4" t="s">
        <v>64</v>
      </c>
      <c r="J17" s="8" t="s">
        <v>65</v>
      </c>
      <c r="K17" s="4" t="s">
        <v>66</v>
      </c>
      <c r="L17" s="8" t="s">
        <v>67</v>
      </c>
      <c r="M17" s="4" t="s">
        <v>68</v>
      </c>
      <c r="N17" s="8" t="s">
        <v>69</v>
      </c>
      <c r="O17" s="4" t="s">
        <v>70</v>
      </c>
      <c r="P17" s="8" t="s">
        <v>71</v>
      </c>
      <c r="Q17" s="4" t="s">
        <v>72</v>
      </c>
      <c r="R17" s="8" t="s">
        <v>73</v>
      </c>
      <c r="S17" s="4" t="s">
        <v>74</v>
      </c>
      <c r="T17" s="8" t="s">
        <v>75</v>
      </c>
      <c r="U17" s="4" t="s">
        <v>76</v>
      </c>
      <c r="V17" s="8" t="s">
        <v>77</v>
      </c>
      <c r="W17" s="4" t="s">
        <v>78</v>
      </c>
      <c r="X17" s="8" t="s">
        <v>79</v>
      </c>
      <c r="Y17" s="4" t="s">
        <v>80</v>
      </c>
      <c r="Z17" s="8" t="s">
        <v>81</v>
      </c>
      <c r="AA17" s="4" t="s">
        <v>82</v>
      </c>
      <c r="AB17" s="8" t="s">
        <v>83</v>
      </c>
      <c r="AC17" s="4" t="s">
        <v>84</v>
      </c>
    </row>
    <row r="18" spans="1:29">
      <c r="A18" s="1">
        <v>4220</v>
      </c>
      <c r="B18" s="1" t="s">
        <v>17</v>
      </c>
      <c r="C18" s="3">
        <f t="shared" ref="C18:D58" si="4">F18+H18+J18+L18+N18+P18+R18+T18+V18+X18+Z18+AB18</f>
        <v>40000</v>
      </c>
      <c r="D18" s="2">
        <f t="shared" si="4"/>
        <v>0</v>
      </c>
      <c r="E18" s="2">
        <f>C18-D18</f>
        <v>40000</v>
      </c>
      <c r="F18" s="9">
        <v>0</v>
      </c>
      <c r="G18" s="1">
        <v>0</v>
      </c>
      <c r="H18" s="9">
        <v>0</v>
      </c>
      <c r="I18" s="1">
        <v>0</v>
      </c>
      <c r="J18" s="9">
        <v>0</v>
      </c>
      <c r="K18" s="1">
        <v>0</v>
      </c>
      <c r="L18" s="9">
        <v>20000</v>
      </c>
      <c r="M18" s="1">
        <v>0</v>
      </c>
      <c r="N18" s="9">
        <v>10000</v>
      </c>
      <c r="O18" s="1">
        <v>0</v>
      </c>
      <c r="P18" s="9">
        <v>0</v>
      </c>
      <c r="Q18" s="1">
        <v>0</v>
      </c>
      <c r="R18" s="9">
        <v>0</v>
      </c>
      <c r="S18" s="1">
        <v>0</v>
      </c>
      <c r="T18" s="9">
        <v>10000</v>
      </c>
      <c r="U18" s="1">
        <v>0</v>
      </c>
      <c r="V18" s="9">
        <v>0</v>
      </c>
      <c r="W18" s="1">
        <v>0</v>
      </c>
      <c r="X18" s="9">
        <v>0</v>
      </c>
      <c r="Y18" s="1">
        <v>0</v>
      </c>
      <c r="Z18" s="9">
        <v>0</v>
      </c>
      <c r="AA18" s="1">
        <v>0</v>
      </c>
      <c r="AB18" s="9">
        <v>0</v>
      </c>
      <c r="AC18" s="1">
        <v>0</v>
      </c>
    </row>
    <row r="19" spans="1:29">
      <c r="A19" s="1">
        <v>4300</v>
      </c>
      <c r="B19" s="1" t="s">
        <v>18</v>
      </c>
      <c r="C19" s="3">
        <f t="shared" si="4"/>
        <v>0</v>
      </c>
      <c r="D19" s="2">
        <f t="shared" si="4"/>
        <v>0</v>
      </c>
      <c r="E19" s="2">
        <f t="shared" ref="E19:E59" si="5">C19-D19</f>
        <v>0</v>
      </c>
      <c r="F19" s="9">
        <v>0</v>
      </c>
      <c r="G19" s="1">
        <v>0</v>
      </c>
      <c r="H19" s="9">
        <v>0</v>
      </c>
      <c r="I19" s="1">
        <v>0</v>
      </c>
      <c r="J19" s="9">
        <v>0</v>
      </c>
      <c r="K19" s="1">
        <v>0</v>
      </c>
      <c r="L19" s="9">
        <v>0</v>
      </c>
      <c r="M19" s="1">
        <v>0</v>
      </c>
      <c r="N19" s="9">
        <v>0</v>
      </c>
      <c r="O19" s="1">
        <v>0</v>
      </c>
      <c r="P19" s="9">
        <v>0</v>
      </c>
      <c r="Q19" s="1">
        <v>0</v>
      </c>
      <c r="R19" s="9">
        <v>0</v>
      </c>
      <c r="S19" s="1">
        <v>0</v>
      </c>
      <c r="T19" s="9">
        <v>0</v>
      </c>
      <c r="U19" s="1">
        <v>0</v>
      </c>
      <c r="V19" s="9">
        <v>0</v>
      </c>
      <c r="W19" s="1">
        <v>0</v>
      </c>
      <c r="X19" s="9">
        <v>0</v>
      </c>
      <c r="Y19" s="1">
        <v>0</v>
      </c>
      <c r="Z19" s="9">
        <v>0</v>
      </c>
      <c r="AA19" s="1">
        <v>0</v>
      </c>
      <c r="AB19" s="9">
        <v>0</v>
      </c>
      <c r="AC19" s="1">
        <v>0</v>
      </c>
    </row>
    <row r="20" spans="1:29">
      <c r="A20" s="1">
        <v>4400</v>
      </c>
      <c r="B20" s="1" t="s">
        <v>19</v>
      </c>
      <c r="C20" s="3">
        <f t="shared" si="4"/>
        <v>0</v>
      </c>
      <c r="D20" s="2">
        <f t="shared" si="4"/>
        <v>0</v>
      </c>
      <c r="E20" s="2">
        <f t="shared" si="5"/>
        <v>0</v>
      </c>
      <c r="F20" s="9">
        <v>0</v>
      </c>
      <c r="G20" s="1">
        <v>0</v>
      </c>
      <c r="H20" s="9">
        <v>0</v>
      </c>
      <c r="I20" s="1">
        <v>0</v>
      </c>
      <c r="J20" s="9">
        <v>0</v>
      </c>
      <c r="K20" s="1">
        <v>0</v>
      </c>
      <c r="L20" s="9">
        <v>0</v>
      </c>
      <c r="M20" s="1">
        <v>0</v>
      </c>
      <c r="N20" s="9">
        <v>0</v>
      </c>
      <c r="O20" s="1">
        <v>0</v>
      </c>
      <c r="P20" s="9">
        <v>0</v>
      </c>
      <c r="Q20" s="1">
        <v>0</v>
      </c>
      <c r="R20" s="9">
        <v>0</v>
      </c>
      <c r="S20" s="1">
        <v>0</v>
      </c>
      <c r="T20" s="9">
        <v>0</v>
      </c>
      <c r="U20" s="1">
        <v>0</v>
      </c>
      <c r="V20" s="9">
        <v>0</v>
      </c>
      <c r="W20" s="1">
        <v>0</v>
      </c>
      <c r="X20" s="9">
        <v>0</v>
      </c>
      <c r="Y20" s="1">
        <v>0</v>
      </c>
      <c r="Z20" s="9">
        <v>0</v>
      </c>
      <c r="AA20" s="1">
        <v>0</v>
      </c>
      <c r="AB20" s="9">
        <v>0</v>
      </c>
      <c r="AC20" s="1">
        <v>0</v>
      </c>
    </row>
    <row r="21" spans="1:29">
      <c r="A21" s="1">
        <v>4610</v>
      </c>
      <c r="B21" s="1" t="s">
        <v>230</v>
      </c>
      <c r="C21" s="3">
        <f t="shared" si="4"/>
        <v>3000</v>
      </c>
      <c r="D21" s="2">
        <f t="shared" si="4"/>
        <v>0</v>
      </c>
      <c r="E21" s="2">
        <f t="shared" si="5"/>
        <v>3000</v>
      </c>
      <c r="F21" s="9">
        <v>1000</v>
      </c>
      <c r="G21" s="1">
        <v>0</v>
      </c>
      <c r="H21" s="9">
        <v>1000</v>
      </c>
      <c r="I21" s="1">
        <v>0</v>
      </c>
      <c r="J21" s="9">
        <v>1000</v>
      </c>
      <c r="K21" s="1">
        <v>0</v>
      </c>
      <c r="L21" s="9">
        <v>0</v>
      </c>
      <c r="M21" s="1">
        <v>0</v>
      </c>
      <c r="N21" s="9">
        <v>0</v>
      </c>
      <c r="O21" s="1">
        <v>0</v>
      </c>
      <c r="P21" s="9">
        <v>0</v>
      </c>
      <c r="Q21" s="1">
        <v>0</v>
      </c>
      <c r="R21" s="9">
        <v>0</v>
      </c>
      <c r="S21" s="1">
        <v>0</v>
      </c>
      <c r="T21" s="9">
        <v>0</v>
      </c>
      <c r="U21" s="1">
        <v>0</v>
      </c>
      <c r="V21" s="9">
        <v>0</v>
      </c>
      <c r="W21" s="1">
        <v>0</v>
      </c>
      <c r="X21" s="9">
        <v>0</v>
      </c>
      <c r="Y21" s="1">
        <v>0</v>
      </c>
      <c r="Z21" s="9">
        <v>0</v>
      </c>
      <c r="AA21" s="1">
        <v>0</v>
      </c>
      <c r="AB21" s="9">
        <v>0</v>
      </c>
      <c r="AC21" s="1">
        <v>0</v>
      </c>
    </row>
    <row r="22" spans="1:29">
      <c r="A22" s="1">
        <v>4620</v>
      </c>
      <c r="B22" s="1" t="s">
        <v>21</v>
      </c>
      <c r="C22" s="3">
        <f t="shared" si="4"/>
        <v>0</v>
      </c>
      <c r="D22" s="2">
        <f t="shared" si="4"/>
        <v>0</v>
      </c>
      <c r="E22" s="2">
        <f t="shared" si="5"/>
        <v>0</v>
      </c>
      <c r="F22" s="9">
        <v>0</v>
      </c>
      <c r="G22" s="1">
        <v>0</v>
      </c>
      <c r="H22" s="9">
        <v>0</v>
      </c>
      <c r="I22" s="1">
        <v>0</v>
      </c>
      <c r="J22" s="9">
        <v>0</v>
      </c>
      <c r="K22" s="1">
        <v>0</v>
      </c>
      <c r="L22" s="9">
        <v>0</v>
      </c>
      <c r="M22" s="1">
        <v>0</v>
      </c>
      <c r="N22" s="9">
        <v>0</v>
      </c>
      <c r="O22" s="1">
        <v>0</v>
      </c>
      <c r="P22" s="9">
        <v>0</v>
      </c>
      <c r="Q22" s="1">
        <v>0</v>
      </c>
      <c r="R22" s="9">
        <v>0</v>
      </c>
      <c r="S22" s="1">
        <v>0</v>
      </c>
      <c r="T22" s="9">
        <v>0</v>
      </c>
      <c r="U22" s="1">
        <v>0</v>
      </c>
      <c r="V22" s="9">
        <v>0</v>
      </c>
      <c r="W22" s="1">
        <v>0</v>
      </c>
      <c r="X22" s="9">
        <v>0</v>
      </c>
      <c r="Y22" s="1">
        <v>0</v>
      </c>
      <c r="Z22" s="9">
        <v>0</v>
      </c>
      <c r="AA22" s="1">
        <v>0</v>
      </c>
      <c r="AB22" s="9">
        <v>0</v>
      </c>
      <c r="AC22" s="1">
        <v>0</v>
      </c>
    </row>
    <row r="23" spans="1:29">
      <c r="A23" s="1">
        <v>4625</v>
      </c>
      <c r="B23" s="1" t="s">
        <v>22</v>
      </c>
      <c r="C23" s="3">
        <f t="shared" si="4"/>
        <v>0</v>
      </c>
      <c r="D23" s="2">
        <f t="shared" si="4"/>
        <v>0</v>
      </c>
      <c r="E23" s="2">
        <f t="shared" si="5"/>
        <v>0</v>
      </c>
      <c r="F23" s="9">
        <v>0</v>
      </c>
      <c r="G23" s="1">
        <v>0</v>
      </c>
      <c r="H23" s="9">
        <v>0</v>
      </c>
      <c r="I23" s="1">
        <v>0</v>
      </c>
      <c r="J23" s="9">
        <v>0</v>
      </c>
      <c r="K23" s="1">
        <v>0</v>
      </c>
      <c r="L23" s="9">
        <v>0</v>
      </c>
      <c r="M23" s="1">
        <v>0</v>
      </c>
      <c r="N23" s="9">
        <v>0</v>
      </c>
      <c r="O23" s="1">
        <v>0</v>
      </c>
      <c r="P23" s="9">
        <v>0</v>
      </c>
      <c r="Q23" s="1">
        <v>0</v>
      </c>
      <c r="R23" s="9">
        <v>0</v>
      </c>
      <c r="S23" s="1">
        <v>0</v>
      </c>
      <c r="T23" s="9">
        <v>0</v>
      </c>
      <c r="U23" s="1">
        <v>0</v>
      </c>
      <c r="V23" s="9">
        <v>0</v>
      </c>
      <c r="W23" s="1">
        <v>0</v>
      </c>
      <c r="X23" s="9">
        <v>0</v>
      </c>
      <c r="Y23" s="1">
        <v>0</v>
      </c>
      <c r="Z23" s="9">
        <v>0</v>
      </c>
      <c r="AA23" s="1">
        <v>0</v>
      </c>
      <c r="AB23" s="9">
        <v>0</v>
      </c>
      <c r="AC23" s="1">
        <v>0</v>
      </c>
    </row>
    <row r="24" spans="1:29">
      <c r="A24" s="1">
        <v>4640</v>
      </c>
      <c r="B24" s="1" t="s">
        <v>23</v>
      </c>
      <c r="C24" s="3">
        <f t="shared" si="4"/>
        <v>40000</v>
      </c>
      <c r="D24" s="2">
        <f t="shared" si="4"/>
        <v>0</v>
      </c>
      <c r="E24" s="2">
        <f t="shared" si="5"/>
        <v>40000</v>
      </c>
      <c r="F24" s="9">
        <v>0</v>
      </c>
      <c r="G24" s="1">
        <v>0</v>
      </c>
      <c r="H24" s="9">
        <v>10000</v>
      </c>
      <c r="I24" s="1">
        <v>0</v>
      </c>
      <c r="J24" s="9">
        <v>10000</v>
      </c>
      <c r="K24" s="1">
        <v>0</v>
      </c>
      <c r="L24" s="9">
        <v>10000</v>
      </c>
      <c r="M24" s="1">
        <v>0</v>
      </c>
      <c r="N24" s="9">
        <v>10000</v>
      </c>
      <c r="O24" s="1">
        <v>0</v>
      </c>
      <c r="P24" s="9">
        <v>0</v>
      </c>
      <c r="Q24" s="1">
        <v>0</v>
      </c>
      <c r="R24" s="9">
        <v>0</v>
      </c>
      <c r="S24" s="1">
        <v>0</v>
      </c>
      <c r="T24" s="9">
        <v>0</v>
      </c>
      <c r="U24" s="1">
        <v>0</v>
      </c>
      <c r="V24" s="9">
        <v>0</v>
      </c>
      <c r="W24" s="1">
        <v>0</v>
      </c>
      <c r="X24" s="9">
        <v>0</v>
      </c>
      <c r="Y24" s="1">
        <v>0</v>
      </c>
      <c r="Z24" s="9">
        <v>0</v>
      </c>
      <c r="AA24" s="1">
        <v>0</v>
      </c>
      <c r="AB24" s="9">
        <v>0</v>
      </c>
      <c r="AC24" s="1">
        <v>0</v>
      </c>
    </row>
    <row r="25" spans="1:29">
      <c r="A25" s="1">
        <v>5000</v>
      </c>
      <c r="B25" s="1" t="s">
        <v>24</v>
      </c>
      <c r="C25" s="3">
        <f t="shared" si="4"/>
        <v>0</v>
      </c>
      <c r="D25" s="2">
        <f t="shared" si="4"/>
        <v>0</v>
      </c>
      <c r="E25" s="2">
        <f t="shared" si="5"/>
        <v>0</v>
      </c>
      <c r="F25" s="9">
        <v>0</v>
      </c>
      <c r="G25" s="1">
        <v>0</v>
      </c>
      <c r="H25" s="9">
        <v>0</v>
      </c>
      <c r="I25" s="1">
        <v>0</v>
      </c>
      <c r="J25" s="9">
        <v>0</v>
      </c>
      <c r="K25" s="1">
        <v>0</v>
      </c>
      <c r="L25" s="9">
        <v>0</v>
      </c>
      <c r="M25" s="1">
        <v>0</v>
      </c>
      <c r="N25" s="9">
        <v>0</v>
      </c>
      <c r="O25" s="1">
        <v>0</v>
      </c>
      <c r="P25" s="9">
        <v>0</v>
      </c>
      <c r="Q25" s="1">
        <v>0</v>
      </c>
      <c r="R25" s="9">
        <v>0</v>
      </c>
      <c r="S25" s="1">
        <v>0</v>
      </c>
      <c r="T25" s="9">
        <v>0</v>
      </c>
      <c r="U25" s="1">
        <v>0</v>
      </c>
      <c r="V25" s="9">
        <v>0</v>
      </c>
      <c r="W25" s="1">
        <v>0</v>
      </c>
      <c r="X25" s="9">
        <v>0</v>
      </c>
      <c r="Y25" s="1">
        <v>0</v>
      </c>
      <c r="Z25" s="9">
        <v>0</v>
      </c>
      <c r="AA25" s="1">
        <v>0</v>
      </c>
      <c r="AB25" s="9">
        <v>0</v>
      </c>
      <c r="AC25" s="1">
        <v>0</v>
      </c>
    </row>
    <row r="26" spans="1:29">
      <c r="A26" s="1">
        <v>5010</v>
      </c>
      <c r="B26" s="1" t="s">
        <v>25</v>
      </c>
      <c r="C26" s="3">
        <f t="shared" si="4"/>
        <v>25000</v>
      </c>
      <c r="D26" s="2">
        <f t="shared" si="4"/>
        <v>0</v>
      </c>
      <c r="E26" s="2">
        <f t="shared" si="5"/>
        <v>25000</v>
      </c>
      <c r="F26" s="9">
        <f>0+'5010'!B7</f>
        <v>0</v>
      </c>
      <c r="G26" s="1">
        <v>0</v>
      </c>
      <c r="H26" s="9">
        <f>0+'5010'!C7</f>
        <v>0</v>
      </c>
      <c r="I26" s="1">
        <v>0</v>
      </c>
      <c r="J26" s="9">
        <f>0+'5010'!D7</f>
        <v>0</v>
      </c>
      <c r="K26" s="1">
        <v>0</v>
      </c>
      <c r="L26" s="9">
        <f>0+'5010'!E7</f>
        <v>0</v>
      </c>
      <c r="M26" s="1">
        <v>0</v>
      </c>
      <c r="N26" s="9">
        <f>0+'5010'!F7</f>
        <v>12500</v>
      </c>
      <c r="O26" s="1">
        <v>0</v>
      </c>
      <c r="P26" s="9">
        <f>0+'5010'!G7</f>
        <v>0</v>
      </c>
      <c r="Q26" s="1">
        <v>0</v>
      </c>
      <c r="R26" s="9">
        <f>0+'5010'!H7</f>
        <v>0</v>
      </c>
      <c r="S26" s="1">
        <v>0</v>
      </c>
      <c r="T26" s="9">
        <f>0+'5010'!I7</f>
        <v>0</v>
      </c>
      <c r="U26" s="1">
        <v>0</v>
      </c>
      <c r="V26" s="9">
        <f>0+'5010'!J7</f>
        <v>0</v>
      </c>
      <c r="W26" s="1">
        <v>0</v>
      </c>
      <c r="X26" s="9">
        <f>0+'5010'!K7</f>
        <v>12500</v>
      </c>
      <c r="Y26" s="1">
        <v>0</v>
      </c>
      <c r="Z26" s="9">
        <f>0+'5010'!L7</f>
        <v>0</v>
      </c>
      <c r="AA26" s="1">
        <v>0</v>
      </c>
      <c r="AB26" s="9">
        <f>0+'5010'!M7</f>
        <v>0</v>
      </c>
      <c r="AC26" s="1">
        <v>0</v>
      </c>
    </row>
    <row r="27" spans="1:29">
      <c r="A27" s="19">
        <v>5180</v>
      </c>
      <c r="B27" s="20" t="s">
        <v>191</v>
      </c>
      <c r="C27" s="3">
        <f t="shared" si="4"/>
        <v>0</v>
      </c>
      <c r="D27" s="2">
        <f t="shared" si="4"/>
        <v>0</v>
      </c>
      <c r="E27" s="2">
        <f t="shared" si="5"/>
        <v>0</v>
      </c>
      <c r="F27" s="23">
        <v>0</v>
      </c>
      <c r="G27" s="20">
        <v>0</v>
      </c>
      <c r="H27" s="23">
        <v>0</v>
      </c>
      <c r="I27" s="20">
        <v>0</v>
      </c>
      <c r="J27" s="23">
        <v>0</v>
      </c>
      <c r="K27" s="20">
        <v>0</v>
      </c>
      <c r="L27" s="23">
        <v>0</v>
      </c>
      <c r="M27" s="20">
        <v>0</v>
      </c>
      <c r="N27" s="23">
        <v>0</v>
      </c>
      <c r="O27" s="20">
        <v>0</v>
      </c>
      <c r="P27" s="23">
        <v>0</v>
      </c>
      <c r="Q27" s="20">
        <v>0</v>
      </c>
      <c r="R27" s="23">
        <v>0</v>
      </c>
      <c r="S27" s="20">
        <v>0</v>
      </c>
      <c r="T27" s="23">
        <v>0</v>
      </c>
      <c r="U27" s="20">
        <v>0</v>
      </c>
      <c r="V27" s="23">
        <v>0</v>
      </c>
      <c r="W27" s="20">
        <v>0</v>
      </c>
      <c r="X27" s="23">
        <v>0</v>
      </c>
      <c r="Y27" s="20">
        <v>0</v>
      </c>
      <c r="Z27" s="23">
        <v>0</v>
      </c>
      <c r="AA27" s="20">
        <v>0</v>
      </c>
      <c r="AB27" s="23">
        <v>0</v>
      </c>
      <c r="AC27" s="20">
        <v>0</v>
      </c>
    </row>
    <row r="28" spans="1:29">
      <c r="A28" s="1">
        <v>5330</v>
      </c>
      <c r="B28" s="1" t="s">
        <v>26</v>
      </c>
      <c r="C28" s="3">
        <f t="shared" si="4"/>
        <v>0</v>
      </c>
      <c r="D28" s="2">
        <f t="shared" si="4"/>
        <v>0</v>
      </c>
      <c r="E28" s="2">
        <f t="shared" si="5"/>
        <v>0</v>
      </c>
      <c r="F28" s="9">
        <v>0</v>
      </c>
      <c r="G28" s="1">
        <v>0</v>
      </c>
      <c r="H28" s="9">
        <v>0</v>
      </c>
      <c r="I28" s="1">
        <v>0</v>
      </c>
      <c r="J28" s="9">
        <v>0</v>
      </c>
      <c r="K28" s="1">
        <v>0</v>
      </c>
      <c r="L28" s="9">
        <v>0</v>
      </c>
      <c r="M28" s="1">
        <v>0</v>
      </c>
      <c r="N28" s="9">
        <v>0</v>
      </c>
      <c r="O28" s="1">
        <v>0</v>
      </c>
      <c r="P28" s="9">
        <v>0</v>
      </c>
      <c r="Q28" s="1">
        <v>0</v>
      </c>
      <c r="R28" s="9">
        <v>0</v>
      </c>
      <c r="S28" s="1">
        <v>0</v>
      </c>
      <c r="T28" s="9">
        <v>0</v>
      </c>
      <c r="U28" s="1">
        <v>0</v>
      </c>
      <c r="V28" s="9">
        <v>0</v>
      </c>
      <c r="W28" s="1">
        <v>0</v>
      </c>
      <c r="X28" s="9">
        <v>0</v>
      </c>
      <c r="Y28" s="1">
        <v>0</v>
      </c>
      <c r="Z28" s="9">
        <v>0</v>
      </c>
      <c r="AA28" s="1">
        <v>0</v>
      </c>
      <c r="AB28" s="9">
        <v>0</v>
      </c>
      <c r="AC28" s="1">
        <v>0</v>
      </c>
    </row>
    <row r="29" spans="1:29">
      <c r="A29" s="19">
        <v>5400</v>
      </c>
      <c r="B29" s="20" t="s">
        <v>196</v>
      </c>
      <c r="C29" s="3">
        <f t="shared" si="4"/>
        <v>3524.9999999999995</v>
      </c>
      <c r="D29" s="2">
        <f t="shared" si="4"/>
        <v>0</v>
      </c>
      <c r="E29" s="2">
        <f t="shared" si="5"/>
        <v>3524.9999999999995</v>
      </c>
      <c r="F29" s="23">
        <f>(Z26+AB26)*0.141</f>
        <v>0</v>
      </c>
      <c r="G29" s="20">
        <v>0</v>
      </c>
      <c r="H29" s="23">
        <v>0</v>
      </c>
      <c r="I29" s="20">
        <v>0</v>
      </c>
      <c r="J29" s="23">
        <f>(F29+H29)*0.141</f>
        <v>0</v>
      </c>
      <c r="K29" s="20">
        <v>0</v>
      </c>
      <c r="L29" s="23">
        <v>0</v>
      </c>
      <c r="M29" s="20">
        <v>0</v>
      </c>
      <c r="N29" s="23">
        <f>(J29+L29)*0.141</f>
        <v>0</v>
      </c>
      <c r="O29" s="20">
        <v>0</v>
      </c>
      <c r="P29" s="23">
        <v>0</v>
      </c>
      <c r="Q29" s="20">
        <v>0</v>
      </c>
      <c r="R29" s="23">
        <f>(N26+P26)*0.141</f>
        <v>1762.4999999999998</v>
      </c>
      <c r="S29" s="20">
        <v>0</v>
      </c>
      <c r="T29" s="23">
        <v>0</v>
      </c>
      <c r="U29" s="20">
        <v>0</v>
      </c>
      <c r="V29" s="23">
        <f>(R26+T26)*0.141</f>
        <v>0</v>
      </c>
      <c r="W29" s="20">
        <v>0</v>
      </c>
      <c r="X29" s="23">
        <v>0</v>
      </c>
      <c r="Y29" s="20">
        <v>0</v>
      </c>
      <c r="Z29" s="23">
        <f>(V26+X26)*0.141</f>
        <v>1762.4999999999998</v>
      </c>
      <c r="AA29" s="20">
        <v>0</v>
      </c>
      <c r="AB29" s="23">
        <v>0</v>
      </c>
      <c r="AC29" s="20">
        <v>0</v>
      </c>
    </row>
    <row r="30" spans="1:29">
      <c r="A30" s="1">
        <v>5990</v>
      </c>
      <c r="B30" s="1" t="s">
        <v>27</v>
      </c>
      <c r="C30" s="3">
        <f t="shared" si="4"/>
        <v>0</v>
      </c>
      <c r="D30" s="2">
        <f t="shared" si="4"/>
        <v>0</v>
      </c>
      <c r="E30" s="2">
        <f t="shared" si="5"/>
        <v>0</v>
      </c>
      <c r="F30" s="9">
        <v>0</v>
      </c>
      <c r="G30" s="1">
        <v>0</v>
      </c>
      <c r="H30" s="9">
        <v>0</v>
      </c>
      <c r="I30" s="1">
        <v>0</v>
      </c>
      <c r="J30" s="9">
        <v>0</v>
      </c>
      <c r="K30" s="1">
        <v>0</v>
      </c>
      <c r="L30" s="9">
        <v>0</v>
      </c>
      <c r="M30" s="1">
        <v>0</v>
      </c>
      <c r="N30" s="9">
        <v>0</v>
      </c>
      <c r="O30" s="1">
        <v>0</v>
      </c>
      <c r="P30" s="9">
        <v>0</v>
      </c>
      <c r="Q30" s="1">
        <v>0</v>
      </c>
      <c r="R30" s="9">
        <v>0</v>
      </c>
      <c r="S30" s="1">
        <v>0</v>
      </c>
      <c r="T30" s="9">
        <v>0</v>
      </c>
      <c r="U30" s="1">
        <v>0</v>
      </c>
      <c r="V30" s="9">
        <v>0</v>
      </c>
      <c r="W30" s="1">
        <v>0</v>
      </c>
      <c r="X30" s="9">
        <v>0</v>
      </c>
      <c r="Y30" s="1">
        <v>0</v>
      </c>
      <c r="Z30" s="9">
        <v>0</v>
      </c>
      <c r="AA30" s="1">
        <v>0</v>
      </c>
      <c r="AB30" s="9">
        <v>0</v>
      </c>
      <c r="AC30" s="1">
        <v>0</v>
      </c>
    </row>
    <row r="31" spans="1:29">
      <c r="A31" s="1">
        <v>6310</v>
      </c>
      <c r="B31" s="1" t="s">
        <v>28</v>
      </c>
      <c r="C31" s="3">
        <f t="shared" si="4"/>
        <v>50000</v>
      </c>
      <c r="D31" s="2">
        <f t="shared" si="4"/>
        <v>0</v>
      </c>
      <c r="E31" s="2">
        <f t="shared" si="5"/>
        <v>50000</v>
      </c>
      <c r="F31" s="9">
        <v>0</v>
      </c>
      <c r="G31" s="1">
        <v>0</v>
      </c>
      <c r="H31" s="9">
        <v>0</v>
      </c>
      <c r="I31" s="1">
        <v>0</v>
      </c>
      <c r="J31" s="9">
        <v>0</v>
      </c>
      <c r="K31" s="1">
        <v>0</v>
      </c>
      <c r="L31" s="9">
        <v>0</v>
      </c>
      <c r="M31" s="1">
        <v>0</v>
      </c>
      <c r="N31" s="9">
        <v>0</v>
      </c>
      <c r="O31" s="1">
        <v>0</v>
      </c>
      <c r="P31" s="9">
        <v>0</v>
      </c>
      <c r="Q31" s="1">
        <v>0</v>
      </c>
      <c r="R31" s="9">
        <v>0</v>
      </c>
      <c r="S31" s="1">
        <v>0</v>
      </c>
      <c r="T31" s="9">
        <v>0</v>
      </c>
      <c r="U31" s="1">
        <v>0</v>
      </c>
      <c r="V31" s="9">
        <v>0</v>
      </c>
      <c r="W31" s="1">
        <v>0</v>
      </c>
      <c r="X31" s="9">
        <v>0</v>
      </c>
      <c r="Y31" s="1">
        <v>0</v>
      </c>
      <c r="Z31" s="9">
        <v>0</v>
      </c>
      <c r="AA31" s="1">
        <v>0</v>
      </c>
      <c r="AB31" s="9">
        <v>50000</v>
      </c>
      <c r="AC31" s="1">
        <v>0</v>
      </c>
    </row>
    <row r="32" spans="1:29">
      <c r="A32" s="1">
        <v>6549</v>
      </c>
      <c r="B32" s="1" t="s">
        <v>29</v>
      </c>
      <c r="C32" s="3">
        <f t="shared" si="4"/>
        <v>2000</v>
      </c>
      <c r="D32" s="2">
        <f t="shared" si="4"/>
        <v>0</v>
      </c>
      <c r="E32" s="2">
        <f t="shared" si="5"/>
        <v>2000</v>
      </c>
      <c r="F32" s="9">
        <v>0</v>
      </c>
      <c r="G32" s="1">
        <v>0</v>
      </c>
      <c r="H32" s="9">
        <v>0</v>
      </c>
      <c r="I32" s="1">
        <v>0</v>
      </c>
      <c r="J32" s="9">
        <v>0</v>
      </c>
      <c r="K32" s="1">
        <v>0</v>
      </c>
      <c r="L32" s="9">
        <v>0</v>
      </c>
      <c r="M32" s="1">
        <v>0</v>
      </c>
      <c r="N32" s="9">
        <v>0</v>
      </c>
      <c r="O32" s="1">
        <v>0</v>
      </c>
      <c r="P32" s="9">
        <v>0</v>
      </c>
      <c r="Q32" s="1">
        <v>0</v>
      </c>
      <c r="R32" s="9">
        <v>0</v>
      </c>
      <c r="S32" s="1">
        <v>0</v>
      </c>
      <c r="T32" s="9">
        <v>0</v>
      </c>
      <c r="U32" s="1">
        <v>0</v>
      </c>
      <c r="V32" s="9">
        <v>0</v>
      </c>
      <c r="W32" s="1">
        <v>0</v>
      </c>
      <c r="X32" s="9">
        <v>0</v>
      </c>
      <c r="Y32" s="1">
        <v>0</v>
      </c>
      <c r="Z32" s="9">
        <v>0</v>
      </c>
      <c r="AA32" s="1">
        <v>0</v>
      </c>
      <c r="AB32" s="9">
        <v>2000</v>
      </c>
      <c r="AC32" s="1">
        <v>0</v>
      </c>
    </row>
    <row r="33" spans="1:29">
      <c r="A33" s="1">
        <v>6551</v>
      </c>
      <c r="B33" s="1" t="s">
        <v>30</v>
      </c>
      <c r="C33" s="3">
        <f t="shared" si="4"/>
        <v>103500</v>
      </c>
      <c r="D33" s="2">
        <f t="shared" si="4"/>
        <v>0</v>
      </c>
      <c r="E33" s="2">
        <f t="shared" si="5"/>
        <v>103500</v>
      </c>
      <c r="F33" s="9">
        <v>0</v>
      </c>
      <c r="G33" s="1">
        <v>0</v>
      </c>
      <c r="H33" s="9">
        <v>0</v>
      </c>
      <c r="I33" s="1">
        <v>0</v>
      </c>
      <c r="J33" s="9">
        <f>22800+65700</f>
        <v>88500</v>
      </c>
      <c r="K33" s="1">
        <v>0</v>
      </c>
      <c r="L33" s="9">
        <v>0</v>
      </c>
      <c r="M33" s="1">
        <v>0</v>
      </c>
      <c r="N33" s="9">
        <v>0</v>
      </c>
      <c r="O33" s="1">
        <v>0</v>
      </c>
      <c r="P33" s="9">
        <v>0</v>
      </c>
      <c r="Q33" s="1">
        <v>0</v>
      </c>
      <c r="R33" s="9">
        <v>0</v>
      </c>
      <c r="S33" s="1">
        <v>0</v>
      </c>
      <c r="T33" s="9">
        <v>0</v>
      </c>
      <c r="U33" s="1">
        <v>0</v>
      </c>
      <c r="V33" s="9">
        <v>0</v>
      </c>
      <c r="W33" s="1">
        <v>0</v>
      </c>
      <c r="X33" s="9">
        <v>15000</v>
      </c>
      <c r="Y33" s="1">
        <v>0</v>
      </c>
      <c r="Z33" s="9">
        <v>0</v>
      </c>
      <c r="AA33" s="1">
        <v>0</v>
      </c>
      <c r="AB33" s="9">
        <v>0</v>
      </c>
      <c r="AC33" s="1">
        <v>0</v>
      </c>
    </row>
    <row r="34" spans="1:29">
      <c r="A34" s="1">
        <v>6553</v>
      </c>
      <c r="B34" s="1" t="s">
        <v>31</v>
      </c>
      <c r="C34" s="3">
        <f t="shared" si="4"/>
        <v>0</v>
      </c>
      <c r="D34" s="2">
        <f t="shared" si="4"/>
        <v>0</v>
      </c>
      <c r="E34" s="2">
        <f t="shared" si="5"/>
        <v>0</v>
      </c>
      <c r="F34" s="9">
        <v>0</v>
      </c>
      <c r="G34" s="1">
        <v>0</v>
      </c>
      <c r="H34" s="9">
        <v>0</v>
      </c>
      <c r="I34" s="1">
        <v>0</v>
      </c>
      <c r="J34" s="9">
        <v>0</v>
      </c>
      <c r="K34" s="1">
        <v>0</v>
      </c>
      <c r="L34" s="9">
        <v>0</v>
      </c>
      <c r="M34" s="1">
        <v>0</v>
      </c>
      <c r="N34" s="9">
        <v>0</v>
      </c>
      <c r="O34" s="1">
        <v>0</v>
      </c>
      <c r="P34" s="9">
        <v>0</v>
      </c>
      <c r="Q34" s="1">
        <v>0</v>
      </c>
      <c r="R34" s="9">
        <v>0</v>
      </c>
      <c r="S34" s="1">
        <v>0</v>
      </c>
      <c r="T34" s="9">
        <v>0</v>
      </c>
      <c r="U34" s="1">
        <v>0</v>
      </c>
      <c r="V34" s="9">
        <v>0</v>
      </c>
      <c r="W34" s="1">
        <v>0</v>
      </c>
      <c r="X34" s="9">
        <v>0</v>
      </c>
      <c r="Y34" s="1">
        <v>0</v>
      </c>
      <c r="Z34" s="9">
        <v>0</v>
      </c>
      <c r="AA34" s="1">
        <v>0</v>
      </c>
      <c r="AB34" s="9">
        <v>0</v>
      </c>
      <c r="AC34" s="1">
        <v>0</v>
      </c>
    </row>
    <row r="35" spans="1:29">
      <c r="A35" s="1">
        <v>6600</v>
      </c>
      <c r="B35" s="1" t="s">
        <v>32</v>
      </c>
      <c r="C35" s="3">
        <f t="shared" si="4"/>
        <v>0</v>
      </c>
      <c r="D35" s="2">
        <f t="shared" si="4"/>
        <v>0</v>
      </c>
      <c r="E35" s="2">
        <f t="shared" si="5"/>
        <v>0</v>
      </c>
      <c r="F35" s="9">
        <v>0</v>
      </c>
      <c r="G35" s="1">
        <v>0</v>
      </c>
      <c r="H35" s="9">
        <v>0</v>
      </c>
      <c r="I35" s="1">
        <v>0</v>
      </c>
      <c r="J35" s="9">
        <v>0</v>
      </c>
      <c r="K35" s="1">
        <v>0</v>
      </c>
      <c r="L35" s="9">
        <v>0</v>
      </c>
      <c r="M35" s="1">
        <v>0</v>
      </c>
      <c r="N35" s="9">
        <v>0</v>
      </c>
      <c r="O35" s="1">
        <v>0</v>
      </c>
      <c r="P35" s="9">
        <v>0</v>
      </c>
      <c r="Q35" s="1">
        <v>0</v>
      </c>
      <c r="R35" s="9">
        <v>0</v>
      </c>
      <c r="S35" s="1">
        <v>0</v>
      </c>
      <c r="T35" s="9">
        <v>0</v>
      </c>
      <c r="U35" s="1">
        <v>0</v>
      </c>
      <c r="V35" s="9">
        <v>0</v>
      </c>
      <c r="W35" s="1">
        <v>0</v>
      </c>
      <c r="X35" s="9">
        <v>0</v>
      </c>
      <c r="Y35" s="1">
        <v>0</v>
      </c>
      <c r="Z35" s="9">
        <v>0</v>
      </c>
      <c r="AA35" s="1">
        <v>0</v>
      </c>
      <c r="AB35" s="9">
        <v>0</v>
      </c>
      <c r="AC35" s="1">
        <v>0</v>
      </c>
    </row>
    <row r="36" spans="1:29">
      <c r="A36" s="1">
        <v>6620</v>
      </c>
      <c r="B36" s="1" t="s">
        <v>33</v>
      </c>
      <c r="C36" s="3">
        <f t="shared" si="4"/>
        <v>0</v>
      </c>
      <c r="D36" s="2">
        <f t="shared" si="4"/>
        <v>0</v>
      </c>
      <c r="E36" s="2">
        <f t="shared" si="5"/>
        <v>0</v>
      </c>
      <c r="F36" s="9">
        <v>0</v>
      </c>
      <c r="G36" s="1">
        <v>0</v>
      </c>
      <c r="H36" s="9">
        <v>0</v>
      </c>
      <c r="I36" s="1">
        <v>0</v>
      </c>
      <c r="J36" s="9">
        <v>0</v>
      </c>
      <c r="K36" s="1">
        <v>0</v>
      </c>
      <c r="L36" s="9">
        <v>0</v>
      </c>
      <c r="M36" s="1">
        <v>0</v>
      </c>
      <c r="N36" s="9">
        <v>0</v>
      </c>
      <c r="O36" s="1">
        <v>0</v>
      </c>
      <c r="P36" s="9">
        <v>0</v>
      </c>
      <c r="Q36" s="1">
        <v>0</v>
      </c>
      <c r="R36" s="9">
        <v>0</v>
      </c>
      <c r="S36" s="1">
        <v>0</v>
      </c>
      <c r="T36" s="9">
        <v>0</v>
      </c>
      <c r="U36" s="1">
        <v>0</v>
      </c>
      <c r="V36" s="9">
        <v>0</v>
      </c>
      <c r="W36" s="1">
        <v>0</v>
      </c>
      <c r="X36" s="9">
        <v>0</v>
      </c>
      <c r="Y36" s="1">
        <v>0</v>
      </c>
      <c r="Z36" s="9">
        <v>0</v>
      </c>
      <c r="AA36" s="1">
        <v>0</v>
      </c>
      <c r="AB36" s="9">
        <v>0</v>
      </c>
      <c r="AC36" s="1">
        <v>0</v>
      </c>
    </row>
    <row r="37" spans="1:29">
      <c r="A37" s="1">
        <v>6652</v>
      </c>
      <c r="B37" s="1" t="s">
        <v>34</v>
      </c>
      <c r="C37" s="3">
        <f t="shared" si="4"/>
        <v>0</v>
      </c>
      <c r="D37" s="2">
        <f t="shared" si="4"/>
        <v>0</v>
      </c>
      <c r="E37" s="2">
        <f t="shared" si="5"/>
        <v>0</v>
      </c>
      <c r="F37" s="9">
        <v>0</v>
      </c>
      <c r="G37" s="1">
        <v>0</v>
      </c>
      <c r="H37" s="9">
        <v>0</v>
      </c>
      <c r="I37" s="1">
        <v>0</v>
      </c>
      <c r="J37" s="9">
        <v>0</v>
      </c>
      <c r="K37" s="1">
        <v>0</v>
      </c>
      <c r="L37" s="9">
        <v>0</v>
      </c>
      <c r="M37" s="1">
        <v>0</v>
      </c>
      <c r="N37" s="9">
        <v>0</v>
      </c>
      <c r="O37" s="1">
        <v>0</v>
      </c>
      <c r="P37" s="9">
        <v>0</v>
      </c>
      <c r="Q37" s="1">
        <v>0</v>
      </c>
      <c r="R37" s="9">
        <v>0</v>
      </c>
      <c r="S37" s="1">
        <v>0</v>
      </c>
      <c r="T37" s="9">
        <v>0</v>
      </c>
      <c r="U37" s="1">
        <v>0</v>
      </c>
      <c r="V37" s="9">
        <v>0</v>
      </c>
      <c r="W37" s="1">
        <v>0</v>
      </c>
      <c r="X37" s="9">
        <v>0</v>
      </c>
      <c r="Y37" s="1">
        <v>0</v>
      </c>
      <c r="Z37" s="9">
        <v>0</v>
      </c>
      <c r="AA37" s="1">
        <v>0</v>
      </c>
      <c r="AB37" s="9">
        <v>0</v>
      </c>
      <c r="AC37" s="1">
        <v>0</v>
      </c>
    </row>
    <row r="38" spans="1:29">
      <c r="A38" s="1">
        <v>6700</v>
      </c>
      <c r="B38" s="1" t="s">
        <v>35</v>
      </c>
      <c r="C38" s="3">
        <f t="shared" si="4"/>
        <v>0</v>
      </c>
      <c r="D38" s="2">
        <f t="shared" si="4"/>
        <v>0</v>
      </c>
      <c r="E38" s="2">
        <f t="shared" si="5"/>
        <v>0</v>
      </c>
      <c r="F38" s="9">
        <v>0</v>
      </c>
      <c r="G38" s="1">
        <v>0</v>
      </c>
      <c r="H38" s="9">
        <v>0</v>
      </c>
      <c r="I38" s="1">
        <v>0</v>
      </c>
      <c r="J38" s="9">
        <v>0</v>
      </c>
      <c r="K38" s="1">
        <v>0</v>
      </c>
      <c r="L38" s="9">
        <v>0</v>
      </c>
      <c r="M38" s="1">
        <v>0</v>
      </c>
      <c r="N38" s="9">
        <v>0</v>
      </c>
      <c r="O38" s="1">
        <v>0</v>
      </c>
      <c r="P38" s="9">
        <v>0</v>
      </c>
      <c r="Q38" s="1">
        <v>0</v>
      </c>
      <c r="R38" s="9">
        <v>0</v>
      </c>
      <c r="S38" s="1">
        <v>0</v>
      </c>
      <c r="T38" s="9">
        <v>0</v>
      </c>
      <c r="U38" s="1">
        <v>0</v>
      </c>
      <c r="V38" s="9">
        <v>0</v>
      </c>
      <c r="W38" s="1">
        <v>0</v>
      </c>
      <c r="X38" s="9">
        <v>0</v>
      </c>
      <c r="Y38" s="1">
        <v>0</v>
      </c>
      <c r="Z38" s="9">
        <v>0</v>
      </c>
      <c r="AA38" s="1">
        <v>0</v>
      </c>
      <c r="AB38" s="9">
        <v>0</v>
      </c>
      <c r="AC38" s="1">
        <v>0</v>
      </c>
    </row>
    <row r="39" spans="1:29">
      <c r="A39" s="1">
        <v>6710</v>
      </c>
      <c r="B39" s="1" t="s">
        <v>36</v>
      </c>
      <c r="C39" s="3">
        <f t="shared" si="4"/>
        <v>55000</v>
      </c>
      <c r="D39" s="2">
        <f t="shared" si="4"/>
        <v>0</v>
      </c>
      <c r="E39" s="2">
        <f t="shared" si="5"/>
        <v>55000</v>
      </c>
      <c r="F39" s="9">
        <v>0</v>
      </c>
      <c r="G39" s="1">
        <v>0</v>
      </c>
      <c r="H39" s="9">
        <v>0</v>
      </c>
      <c r="I39" s="1">
        <v>0</v>
      </c>
      <c r="J39" s="9">
        <v>2500</v>
      </c>
      <c r="K39" s="1">
        <v>0</v>
      </c>
      <c r="L39" s="9">
        <v>6500</v>
      </c>
      <c r="M39" s="1">
        <v>0</v>
      </c>
      <c r="N39" s="9">
        <v>8000</v>
      </c>
      <c r="O39" s="1">
        <v>0</v>
      </c>
      <c r="P39" s="9">
        <v>8000</v>
      </c>
      <c r="Q39" s="1">
        <v>0</v>
      </c>
      <c r="R39" s="9">
        <v>0</v>
      </c>
      <c r="S39" s="1">
        <v>0</v>
      </c>
      <c r="T39" s="9">
        <v>8000</v>
      </c>
      <c r="U39" s="1">
        <v>0</v>
      </c>
      <c r="V39" s="9">
        <v>8000</v>
      </c>
      <c r="W39" s="1">
        <v>0</v>
      </c>
      <c r="X39" s="9">
        <v>2000</v>
      </c>
      <c r="Y39" s="1">
        <v>0</v>
      </c>
      <c r="Z39" s="9">
        <v>10000</v>
      </c>
      <c r="AA39" s="1">
        <v>0</v>
      </c>
      <c r="AB39" s="9">
        <v>2000</v>
      </c>
      <c r="AC39" s="1">
        <v>0</v>
      </c>
    </row>
    <row r="40" spans="1:29">
      <c r="A40" s="1">
        <v>6800</v>
      </c>
      <c r="B40" s="1" t="s">
        <v>37</v>
      </c>
      <c r="C40" s="3">
        <f t="shared" si="4"/>
        <v>0</v>
      </c>
      <c r="D40" s="2">
        <f t="shared" si="4"/>
        <v>0</v>
      </c>
      <c r="E40" s="2">
        <f t="shared" si="5"/>
        <v>0</v>
      </c>
      <c r="F40" s="9">
        <v>0</v>
      </c>
      <c r="G40" s="1">
        <v>0</v>
      </c>
      <c r="H40" s="9">
        <v>0</v>
      </c>
      <c r="I40" s="1">
        <v>0</v>
      </c>
      <c r="J40" s="9">
        <v>0</v>
      </c>
      <c r="K40" s="1">
        <v>0</v>
      </c>
      <c r="L40" s="9">
        <v>0</v>
      </c>
      <c r="M40" s="1">
        <v>0</v>
      </c>
      <c r="N40" s="9">
        <v>0</v>
      </c>
      <c r="O40" s="1">
        <v>0</v>
      </c>
      <c r="P40" s="9">
        <v>0</v>
      </c>
      <c r="Q40" s="1">
        <v>0</v>
      </c>
      <c r="R40" s="9">
        <v>0</v>
      </c>
      <c r="S40" s="1">
        <v>0</v>
      </c>
      <c r="T40" s="9">
        <v>0</v>
      </c>
      <c r="U40" s="1">
        <v>0</v>
      </c>
      <c r="V40" s="9">
        <v>0</v>
      </c>
      <c r="W40" s="1">
        <v>0</v>
      </c>
      <c r="X40" s="9">
        <v>0</v>
      </c>
      <c r="Y40" s="1">
        <v>0</v>
      </c>
      <c r="Z40" s="9">
        <v>0</v>
      </c>
      <c r="AA40" s="1">
        <v>0</v>
      </c>
      <c r="AB40" s="9">
        <v>0</v>
      </c>
      <c r="AC40" s="1">
        <v>0</v>
      </c>
    </row>
    <row r="41" spans="1:29">
      <c r="A41" s="1">
        <v>6801</v>
      </c>
      <c r="B41" s="1" t="s">
        <v>38</v>
      </c>
      <c r="C41" s="3">
        <f t="shared" si="4"/>
        <v>0</v>
      </c>
      <c r="D41" s="2">
        <f t="shared" si="4"/>
        <v>0</v>
      </c>
      <c r="E41" s="2">
        <f t="shared" si="5"/>
        <v>0</v>
      </c>
      <c r="F41" s="9">
        <v>0</v>
      </c>
      <c r="G41" s="1">
        <v>0</v>
      </c>
      <c r="H41" s="9">
        <v>0</v>
      </c>
      <c r="I41" s="1">
        <v>0</v>
      </c>
      <c r="J41" s="9">
        <v>0</v>
      </c>
      <c r="K41" s="1">
        <v>0</v>
      </c>
      <c r="L41" s="9">
        <v>0</v>
      </c>
      <c r="M41" s="1">
        <v>0</v>
      </c>
      <c r="N41" s="9">
        <v>0</v>
      </c>
      <c r="O41" s="1">
        <v>0</v>
      </c>
      <c r="P41" s="9">
        <v>0</v>
      </c>
      <c r="Q41" s="1">
        <v>0</v>
      </c>
      <c r="R41" s="9">
        <v>0</v>
      </c>
      <c r="S41" s="1">
        <v>0</v>
      </c>
      <c r="T41" s="9">
        <v>0</v>
      </c>
      <c r="U41" s="1">
        <v>0</v>
      </c>
      <c r="V41" s="9">
        <v>0</v>
      </c>
      <c r="W41" s="1">
        <v>0</v>
      </c>
      <c r="X41" s="9">
        <v>0</v>
      </c>
      <c r="Y41" s="1">
        <v>0</v>
      </c>
      <c r="Z41" s="9">
        <v>0</v>
      </c>
      <c r="AA41" s="1">
        <v>0</v>
      </c>
      <c r="AB41" s="9">
        <v>0</v>
      </c>
      <c r="AC41" s="1">
        <v>0</v>
      </c>
    </row>
    <row r="42" spans="1:29">
      <c r="A42" s="1">
        <v>6860</v>
      </c>
      <c r="B42" s="1" t="s">
        <v>39</v>
      </c>
      <c r="C42" s="3">
        <f t="shared" si="4"/>
        <v>0</v>
      </c>
      <c r="D42" s="2">
        <f t="shared" si="4"/>
        <v>0</v>
      </c>
      <c r="E42" s="2">
        <f t="shared" si="5"/>
        <v>0</v>
      </c>
      <c r="F42" s="9">
        <v>0</v>
      </c>
      <c r="G42" s="1">
        <v>0</v>
      </c>
      <c r="H42" s="9">
        <v>0</v>
      </c>
      <c r="I42" s="1">
        <v>0</v>
      </c>
      <c r="J42" s="9">
        <v>0</v>
      </c>
      <c r="K42" s="1">
        <v>0</v>
      </c>
      <c r="L42" s="9">
        <v>0</v>
      </c>
      <c r="M42" s="1">
        <v>0</v>
      </c>
      <c r="N42" s="9">
        <v>0</v>
      </c>
      <c r="O42" s="1">
        <v>0</v>
      </c>
      <c r="P42" s="9">
        <v>0</v>
      </c>
      <c r="Q42" s="1">
        <v>0</v>
      </c>
      <c r="R42" s="9">
        <v>0</v>
      </c>
      <c r="S42" s="1">
        <v>0</v>
      </c>
      <c r="T42" s="9">
        <v>0</v>
      </c>
      <c r="U42" s="1">
        <v>0</v>
      </c>
      <c r="V42" s="9">
        <v>0</v>
      </c>
      <c r="W42" s="1">
        <v>0</v>
      </c>
      <c r="X42" s="9">
        <v>0</v>
      </c>
      <c r="Y42" s="1">
        <v>0</v>
      </c>
      <c r="Z42" s="9">
        <v>0</v>
      </c>
      <c r="AA42" s="1">
        <v>0</v>
      </c>
      <c r="AB42" s="9">
        <v>0</v>
      </c>
      <c r="AC42" s="1">
        <v>0</v>
      </c>
    </row>
    <row r="43" spans="1:29">
      <c r="A43" s="1">
        <v>6861</v>
      </c>
      <c r="B43" s="1" t="s">
        <v>40</v>
      </c>
      <c r="C43" s="3">
        <f t="shared" si="4"/>
        <v>0</v>
      </c>
      <c r="D43" s="2">
        <f t="shared" si="4"/>
        <v>0</v>
      </c>
      <c r="E43" s="2">
        <f t="shared" si="5"/>
        <v>0</v>
      </c>
      <c r="F43" s="9">
        <v>0</v>
      </c>
      <c r="G43" s="1">
        <v>0</v>
      </c>
      <c r="H43" s="9">
        <v>0</v>
      </c>
      <c r="I43" s="1">
        <v>0</v>
      </c>
      <c r="J43" s="9">
        <v>0</v>
      </c>
      <c r="K43" s="1">
        <v>0</v>
      </c>
      <c r="L43" s="9">
        <v>0</v>
      </c>
      <c r="M43" s="1">
        <v>0</v>
      </c>
      <c r="N43" s="9">
        <v>0</v>
      </c>
      <c r="O43" s="1">
        <v>0</v>
      </c>
      <c r="P43" s="9">
        <v>0</v>
      </c>
      <c r="Q43" s="1">
        <v>0</v>
      </c>
      <c r="R43" s="9">
        <v>0</v>
      </c>
      <c r="S43" s="1">
        <v>0</v>
      </c>
      <c r="T43" s="9">
        <v>0</v>
      </c>
      <c r="U43" s="1">
        <v>0</v>
      </c>
      <c r="V43" s="9">
        <v>0</v>
      </c>
      <c r="W43" s="1">
        <v>0</v>
      </c>
      <c r="X43" s="9">
        <v>0</v>
      </c>
      <c r="Y43" s="1">
        <v>0</v>
      </c>
      <c r="Z43" s="9">
        <v>0</v>
      </c>
      <c r="AA43" s="1">
        <v>0</v>
      </c>
      <c r="AB43" s="9">
        <v>0</v>
      </c>
      <c r="AC43" s="1">
        <v>0</v>
      </c>
    </row>
    <row r="44" spans="1:29">
      <c r="A44" s="1">
        <v>6862</v>
      </c>
      <c r="B44" s="1" t="s">
        <v>41</v>
      </c>
      <c r="C44" s="3">
        <f t="shared" si="4"/>
        <v>0</v>
      </c>
      <c r="D44" s="2">
        <f t="shared" si="4"/>
        <v>0</v>
      </c>
      <c r="E44" s="2">
        <f t="shared" si="5"/>
        <v>0</v>
      </c>
      <c r="F44" s="9">
        <v>0</v>
      </c>
      <c r="G44" s="1">
        <v>0</v>
      </c>
      <c r="H44" s="9">
        <v>0</v>
      </c>
      <c r="I44" s="1">
        <v>0</v>
      </c>
      <c r="J44" s="9">
        <v>0</v>
      </c>
      <c r="K44" s="1">
        <v>0</v>
      </c>
      <c r="L44" s="9">
        <v>0</v>
      </c>
      <c r="M44" s="1">
        <v>0</v>
      </c>
      <c r="N44" s="9">
        <v>0</v>
      </c>
      <c r="O44" s="1">
        <v>0</v>
      </c>
      <c r="P44" s="9">
        <v>0</v>
      </c>
      <c r="Q44" s="1">
        <v>0</v>
      </c>
      <c r="R44" s="9">
        <v>0</v>
      </c>
      <c r="S44" s="1">
        <v>0</v>
      </c>
      <c r="T44" s="9">
        <v>0</v>
      </c>
      <c r="U44" s="1">
        <v>0</v>
      </c>
      <c r="V44" s="9">
        <v>0</v>
      </c>
      <c r="W44" s="1">
        <v>0</v>
      </c>
      <c r="X44" s="9">
        <v>0</v>
      </c>
      <c r="Y44" s="1">
        <v>0</v>
      </c>
      <c r="Z44" s="9">
        <v>0</v>
      </c>
      <c r="AA44" s="1">
        <v>0</v>
      </c>
      <c r="AB44" s="9">
        <v>0</v>
      </c>
      <c r="AC44" s="1">
        <v>0</v>
      </c>
    </row>
    <row r="45" spans="1:29">
      <c r="A45" s="1">
        <v>6901</v>
      </c>
      <c r="B45" s="1" t="s">
        <v>42</v>
      </c>
      <c r="C45" s="3">
        <f t="shared" si="4"/>
        <v>0</v>
      </c>
      <c r="D45" s="2">
        <f t="shared" si="4"/>
        <v>0</v>
      </c>
      <c r="E45" s="2">
        <f t="shared" si="5"/>
        <v>0</v>
      </c>
      <c r="F45" s="9">
        <v>0</v>
      </c>
      <c r="G45" s="1">
        <v>0</v>
      </c>
      <c r="H45" s="9">
        <v>0</v>
      </c>
      <c r="I45" s="1">
        <v>0</v>
      </c>
      <c r="J45" s="9">
        <v>0</v>
      </c>
      <c r="K45" s="1">
        <v>0</v>
      </c>
      <c r="L45" s="9">
        <v>0</v>
      </c>
      <c r="M45" s="1">
        <v>0</v>
      </c>
      <c r="N45" s="9">
        <v>0</v>
      </c>
      <c r="O45" s="1">
        <v>0</v>
      </c>
      <c r="P45" s="9">
        <v>0</v>
      </c>
      <c r="Q45" s="1">
        <v>0</v>
      </c>
      <c r="R45" s="9">
        <v>0</v>
      </c>
      <c r="S45" s="1">
        <v>0</v>
      </c>
      <c r="T45" s="9">
        <v>0</v>
      </c>
      <c r="U45" s="1">
        <v>0</v>
      </c>
      <c r="V45" s="9">
        <v>0</v>
      </c>
      <c r="W45" s="1">
        <v>0</v>
      </c>
      <c r="X45" s="9">
        <v>0</v>
      </c>
      <c r="Y45" s="1">
        <v>0</v>
      </c>
      <c r="Z45" s="9">
        <v>0</v>
      </c>
      <c r="AA45" s="1">
        <v>0</v>
      </c>
      <c r="AB45" s="9">
        <v>0</v>
      </c>
      <c r="AC45" s="1">
        <v>0</v>
      </c>
    </row>
    <row r="46" spans="1:29">
      <c r="A46" s="1">
        <v>6902</v>
      </c>
      <c r="B46" s="1" t="s">
        <v>43</v>
      </c>
      <c r="C46" s="3">
        <f t="shared" si="4"/>
        <v>0</v>
      </c>
      <c r="D46" s="2">
        <f t="shared" si="4"/>
        <v>0</v>
      </c>
      <c r="E46" s="2">
        <f t="shared" si="5"/>
        <v>0</v>
      </c>
      <c r="F46" s="9">
        <v>0</v>
      </c>
      <c r="G46" s="1">
        <v>0</v>
      </c>
      <c r="H46" s="9">
        <v>0</v>
      </c>
      <c r="I46" s="1">
        <v>0</v>
      </c>
      <c r="J46" s="9">
        <v>0</v>
      </c>
      <c r="K46" s="1">
        <v>0</v>
      </c>
      <c r="L46" s="9">
        <v>0</v>
      </c>
      <c r="M46" s="1">
        <v>0</v>
      </c>
      <c r="N46" s="9">
        <v>0</v>
      </c>
      <c r="O46" s="1">
        <v>0</v>
      </c>
      <c r="P46" s="9">
        <v>0</v>
      </c>
      <c r="Q46" s="1">
        <v>0</v>
      </c>
      <c r="R46" s="9">
        <v>0</v>
      </c>
      <c r="S46" s="1">
        <v>0</v>
      </c>
      <c r="T46" s="9">
        <v>0</v>
      </c>
      <c r="U46" s="1">
        <v>0</v>
      </c>
      <c r="V46" s="9">
        <v>0</v>
      </c>
      <c r="W46" s="1">
        <v>0</v>
      </c>
      <c r="X46" s="9">
        <v>0</v>
      </c>
      <c r="Y46" s="1">
        <v>0</v>
      </c>
      <c r="Z46" s="9">
        <v>0</v>
      </c>
      <c r="AA46" s="1">
        <v>0</v>
      </c>
      <c r="AB46" s="9">
        <v>0</v>
      </c>
      <c r="AC46" s="1">
        <v>0</v>
      </c>
    </row>
    <row r="47" spans="1:29">
      <c r="A47" s="1">
        <v>7320</v>
      </c>
      <c r="B47" s="1" t="s">
        <v>44</v>
      </c>
      <c r="C47" s="3">
        <f t="shared" si="4"/>
        <v>0</v>
      </c>
      <c r="D47" s="2">
        <f t="shared" si="4"/>
        <v>0</v>
      </c>
      <c r="E47" s="2">
        <f t="shared" si="5"/>
        <v>0</v>
      </c>
      <c r="F47" s="9">
        <v>0</v>
      </c>
      <c r="G47" s="1">
        <v>0</v>
      </c>
      <c r="H47" s="9">
        <v>0</v>
      </c>
      <c r="I47" s="1">
        <v>0</v>
      </c>
      <c r="J47" s="9">
        <v>0</v>
      </c>
      <c r="K47" s="1">
        <v>0</v>
      </c>
      <c r="L47" s="9">
        <v>0</v>
      </c>
      <c r="M47" s="1">
        <v>0</v>
      </c>
      <c r="N47" s="9">
        <v>0</v>
      </c>
      <c r="O47" s="1">
        <v>0</v>
      </c>
      <c r="P47" s="9">
        <v>0</v>
      </c>
      <c r="Q47" s="1">
        <v>0</v>
      </c>
      <c r="R47" s="9">
        <v>0</v>
      </c>
      <c r="S47" s="1">
        <v>0</v>
      </c>
      <c r="T47" s="9">
        <v>0</v>
      </c>
      <c r="U47" s="1">
        <v>0</v>
      </c>
      <c r="V47" s="9">
        <v>0</v>
      </c>
      <c r="W47" s="1">
        <v>0</v>
      </c>
      <c r="X47" s="9">
        <v>0</v>
      </c>
      <c r="Y47" s="1">
        <v>0</v>
      </c>
      <c r="Z47" s="9">
        <v>0</v>
      </c>
      <c r="AA47" s="1">
        <v>0</v>
      </c>
      <c r="AB47" s="9">
        <v>0</v>
      </c>
      <c r="AC47" s="1">
        <v>0</v>
      </c>
    </row>
    <row r="48" spans="1:29">
      <c r="A48" s="1">
        <v>7420</v>
      </c>
      <c r="B48" s="1" t="s">
        <v>45</v>
      </c>
      <c r="C48" s="3">
        <f t="shared" si="4"/>
        <v>0</v>
      </c>
      <c r="D48" s="2">
        <f t="shared" si="4"/>
        <v>0</v>
      </c>
      <c r="E48" s="2">
        <f t="shared" si="5"/>
        <v>0</v>
      </c>
      <c r="F48" s="9">
        <v>0</v>
      </c>
      <c r="G48" s="1">
        <v>0</v>
      </c>
      <c r="H48" s="9">
        <v>0</v>
      </c>
      <c r="I48" s="1">
        <v>0</v>
      </c>
      <c r="J48" s="9">
        <v>0</v>
      </c>
      <c r="K48" s="1">
        <v>0</v>
      </c>
      <c r="L48" s="9">
        <v>0</v>
      </c>
      <c r="M48" s="1">
        <v>0</v>
      </c>
      <c r="N48" s="9">
        <v>0</v>
      </c>
      <c r="O48" s="1">
        <v>0</v>
      </c>
      <c r="P48" s="9">
        <v>0</v>
      </c>
      <c r="Q48" s="1">
        <v>0</v>
      </c>
      <c r="R48" s="9">
        <v>0</v>
      </c>
      <c r="S48" s="1">
        <v>0</v>
      </c>
      <c r="T48" s="9">
        <v>0</v>
      </c>
      <c r="U48" s="1">
        <v>0</v>
      </c>
      <c r="V48" s="9">
        <v>0</v>
      </c>
      <c r="W48" s="1">
        <v>0</v>
      </c>
      <c r="X48" s="9">
        <v>0</v>
      </c>
      <c r="Y48" s="1">
        <v>0</v>
      </c>
      <c r="Z48" s="9">
        <v>0</v>
      </c>
      <c r="AA48" s="1">
        <v>0</v>
      </c>
      <c r="AB48" s="9">
        <v>0</v>
      </c>
      <c r="AC48" s="1">
        <v>0</v>
      </c>
    </row>
    <row r="49" spans="1:29">
      <c r="A49" s="1">
        <v>7500</v>
      </c>
      <c r="B49" s="1" t="s">
        <v>46</v>
      </c>
      <c r="C49" s="3">
        <f t="shared" si="4"/>
        <v>0</v>
      </c>
      <c r="D49" s="2">
        <f t="shared" si="4"/>
        <v>0</v>
      </c>
      <c r="E49" s="2">
        <f t="shared" si="5"/>
        <v>0</v>
      </c>
      <c r="F49" s="9">
        <v>0</v>
      </c>
      <c r="G49" s="1">
        <v>0</v>
      </c>
      <c r="H49" s="9">
        <v>0</v>
      </c>
      <c r="I49" s="1">
        <v>0</v>
      </c>
      <c r="J49" s="9">
        <v>0</v>
      </c>
      <c r="K49" s="1">
        <v>0</v>
      </c>
      <c r="L49" s="9">
        <v>0</v>
      </c>
      <c r="M49" s="1">
        <v>0</v>
      </c>
      <c r="N49" s="9">
        <v>0</v>
      </c>
      <c r="O49" s="1">
        <v>0</v>
      </c>
      <c r="P49" s="9">
        <v>0</v>
      </c>
      <c r="Q49" s="1">
        <v>0</v>
      </c>
      <c r="R49" s="9">
        <v>0</v>
      </c>
      <c r="S49" s="1">
        <v>0</v>
      </c>
      <c r="T49" s="9">
        <v>0</v>
      </c>
      <c r="U49" s="1">
        <v>0</v>
      </c>
      <c r="V49" s="9">
        <v>0</v>
      </c>
      <c r="W49" s="1">
        <v>0</v>
      </c>
      <c r="X49" s="9">
        <v>0</v>
      </c>
      <c r="Y49" s="1">
        <v>0</v>
      </c>
      <c r="Z49" s="9">
        <v>0</v>
      </c>
      <c r="AA49" s="1">
        <v>0</v>
      </c>
      <c r="AB49" s="9">
        <v>0</v>
      </c>
      <c r="AC49" s="1">
        <v>0</v>
      </c>
    </row>
    <row r="50" spans="1:29">
      <c r="A50" s="1">
        <v>7720</v>
      </c>
      <c r="B50" s="1" t="s">
        <v>47</v>
      </c>
      <c r="C50" s="3">
        <f t="shared" si="4"/>
        <v>4000</v>
      </c>
      <c r="D50" s="2">
        <f t="shared" si="4"/>
        <v>0</v>
      </c>
      <c r="E50" s="2">
        <f t="shared" si="5"/>
        <v>4000</v>
      </c>
      <c r="F50" s="9">
        <v>0</v>
      </c>
      <c r="G50" s="1">
        <v>0</v>
      </c>
      <c r="H50" s="9">
        <v>0</v>
      </c>
      <c r="I50" s="1">
        <v>0</v>
      </c>
      <c r="J50" s="9">
        <v>1000</v>
      </c>
      <c r="K50" s="1">
        <v>0</v>
      </c>
      <c r="L50" s="9">
        <v>1000</v>
      </c>
      <c r="M50" s="1">
        <v>0</v>
      </c>
      <c r="N50" s="9">
        <v>1000</v>
      </c>
      <c r="O50" s="1">
        <v>0</v>
      </c>
      <c r="P50" s="9">
        <v>1000</v>
      </c>
      <c r="Q50" s="1">
        <v>0</v>
      </c>
      <c r="R50" s="9">
        <v>0</v>
      </c>
      <c r="S50" s="1">
        <v>0</v>
      </c>
      <c r="T50" s="9">
        <v>0</v>
      </c>
      <c r="U50" s="1">
        <v>0</v>
      </c>
      <c r="V50" s="9">
        <v>0</v>
      </c>
      <c r="W50" s="1">
        <v>0</v>
      </c>
      <c r="X50" s="9">
        <v>0</v>
      </c>
      <c r="Y50" s="1">
        <v>0</v>
      </c>
      <c r="Z50" s="9">
        <v>0</v>
      </c>
      <c r="AA50" s="1">
        <v>0</v>
      </c>
      <c r="AB50" s="9">
        <v>0</v>
      </c>
      <c r="AC50" s="1">
        <v>0</v>
      </c>
    </row>
    <row r="51" spans="1:29">
      <c r="A51" s="1">
        <v>7770</v>
      </c>
      <c r="B51" s="1" t="s">
        <v>48</v>
      </c>
      <c r="C51" s="3">
        <f t="shared" si="4"/>
        <v>0</v>
      </c>
      <c r="D51" s="2">
        <f t="shared" si="4"/>
        <v>0</v>
      </c>
      <c r="E51" s="2">
        <f t="shared" si="5"/>
        <v>0</v>
      </c>
      <c r="F51" s="9">
        <v>0</v>
      </c>
      <c r="G51" s="1">
        <v>0</v>
      </c>
      <c r="H51" s="9">
        <v>0</v>
      </c>
      <c r="I51" s="1">
        <v>0</v>
      </c>
      <c r="J51" s="9">
        <v>0</v>
      </c>
      <c r="K51" s="1">
        <v>0</v>
      </c>
      <c r="L51" s="9">
        <v>0</v>
      </c>
      <c r="M51" s="1">
        <v>0</v>
      </c>
      <c r="N51" s="9">
        <v>0</v>
      </c>
      <c r="O51" s="1">
        <v>0</v>
      </c>
      <c r="P51" s="9">
        <v>0</v>
      </c>
      <c r="Q51" s="1">
        <v>0</v>
      </c>
      <c r="R51" s="9">
        <v>0</v>
      </c>
      <c r="S51" s="1">
        <v>0</v>
      </c>
      <c r="T51" s="9">
        <v>0</v>
      </c>
      <c r="U51" s="1">
        <v>0</v>
      </c>
      <c r="V51" s="9">
        <v>0</v>
      </c>
      <c r="W51" s="1">
        <v>0</v>
      </c>
      <c r="X51" s="9">
        <v>0</v>
      </c>
      <c r="Y51" s="1">
        <v>0</v>
      </c>
      <c r="Z51" s="9">
        <v>0</v>
      </c>
      <c r="AA51" s="1">
        <v>0</v>
      </c>
      <c r="AB51" s="9">
        <v>0</v>
      </c>
      <c r="AC51" s="1">
        <v>0</v>
      </c>
    </row>
    <row r="52" spans="1:29">
      <c r="A52" s="1">
        <v>7771</v>
      </c>
      <c r="B52" s="1" t="s">
        <v>49</v>
      </c>
      <c r="C52" s="3">
        <f t="shared" si="4"/>
        <v>0</v>
      </c>
      <c r="D52" s="2">
        <f t="shared" si="4"/>
        <v>0</v>
      </c>
      <c r="E52" s="2">
        <f t="shared" si="5"/>
        <v>0</v>
      </c>
      <c r="F52" s="9">
        <v>0</v>
      </c>
      <c r="G52" s="1">
        <v>0</v>
      </c>
      <c r="H52" s="9">
        <v>0</v>
      </c>
      <c r="I52" s="1">
        <v>0</v>
      </c>
      <c r="J52" s="9">
        <v>0</v>
      </c>
      <c r="K52" s="1">
        <v>0</v>
      </c>
      <c r="L52" s="9">
        <v>0</v>
      </c>
      <c r="M52" s="1">
        <v>0</v>
      </c>
      <c r="N52" s="9">
        <v>0</v>
      </c>
      <c r="O52" s="1">
        <v>0</v>
      </c>
      <c r="P52" s="9">
        <v>0</v>
      </c>
      <c r="Q52" s="1">
        <v>0</v>
      </c>
      <c r="R52" s="9">
        <v>0</v>
      </c>
      <c r="S52" s="1">
        <v>0</v>
      </c>
      <c r="T52" s="9">
        <v>0</v>
      </c>
      <c r="U52" s="1">
        <v>0</v>
      </c>
      <c r="V52" s="9">
        <v>0</v>
      </c>
      <c r="W52" s="1">
        <v>0</v>
      </c>
      <c r="X52" s="9">
        <v>0</v>
      </c>
      <c r="Y52" s="1">
        <v>0</v>
      </c>
      <c r="Z52" s="9">
        <v>0</v>
      </c>
      <c r="AA52" s="1">
        <v>0</v>
      </c>
      <c r="AB52" s="9">
        <v>0</v>
      </c>
      <c r="AC52" s="1">
        <v>0</v>
      </c>
    </row>
    <row r="53" spans="1:29">
      <c r="A53" s="1">
        <v>7790</v>
      </c>
      <c r="B53" s="1" t="s">
        <v>50</v>
      </c>
      <c r="C53" s="3">
        <f t="shared" si="4"/>
        <v>0</v>
      </c>
      <c r="D53" s="2">
        <f t="shared" si="4"/>
        <v>0</v>
      </c>
      <c r="E53" s="2">
        <f t="shared" si="5"/>
        <v>0</v>
      </c>
      <c r="F53" s="9">
        <v>0</v>
      </c>
      <c r="G53" s="1">
        <v>0</v>
      </c>
      <c r="H53" s="9">
        <v>0</v>
      </c>
      <c r="I53" s="1">
        <v>0</v>
      </c>
      <c r="J53" s="9">
        <v>0</v>
      </c>
      <c r="K53" s="1">
        <v>0</v>
      </c>
      <c r="L53" s="9">
        <v>0</v>
      </c>
      <c r="M53" s="1">
        <v>0</v>
      </c>
      <c r="N53" s="9">
        <v>0</v>
      </c>
      <c r="O53" s="1">
        <v>0</v>
      </c>
      <c r="P53" s="9">
        <v>0</v>
      </c>
      <c r="Q53" s="1">
        <v>0</v>
      </c>
      <c r="R53" s="9">
        <v>0</v>
      </c>
      <c r="S53" s="1">
        <v>0</v>
      </c>
      <c r="T53" s="9">
        <v>0</v>
      </c>
      <c r="U53" s="1">
        <v>0</v>
      </c>
      <c r="V53" s="9">
        <v>0</v>
      </c>
      <c r="W53" s="1">
        <v>0</v>
      </c>
      <c r="X53" s="9">
        <v>0</v>
      </c>
      <c r="Y53" s="1">
        <v>0</v>
      </c>
      <c r="Z53" s="9">
        <v>0</v>
      </c>
      <c r="AA53" s="1">
        <v>0</v>
      </c>
      <c r="AB53" s="9">
        <v>0</v>
      </c>
      <c r="AC53" s="1">
        <v>0</v>
      </c>
    </row>
    <row r="54" spans="1:29">
      <c r="A54" s="1">
        <v>7793</v>
      </c>
      <c r="B54" s="1" t="s">
        <v>51</v>
      </c>
      <c r="C54" s="3">
        <f t="shared" si="4"/>
        <v>0</v>
      </c>
      <c r="D54" s="2">
        <f t="shared" si="4"/>
        <v>0</v>
      </c>
      <c r="E54" s="2">
        <f t="shared" si="5"/>
        <v>0</v>
      </c>
      <c r="F54" s="9">
        <v>0</v>
      </c>
      <c r="G54" s="1">
        <v>0</v>
      </c>
      <c r="H54" s="9">
        <v>0</v>
      </c>
      <c r="I54" s="1">
        <v>0</v>
      </c>
      <c r="J54" s="9">
        <v>0</v>
      </c>
      <c r="K54" s="1">
        <v>0</v>
      </c>
      <c r="L54" s="9">
        <v>0</v>
      </c>
      <c r="M54" s="1">
        <v>0</v>
      </c>
      <c r="N54" s="9">
        <v>0</v>
      </c>
      <c r="O54" s="1">
        <v>0</v>
      </c>
      <c r="P54" s="9">
        <v>0</v>
      </c>
      <c r="Q54" s="1">
        <v>0</v>
      </c>
      <c r="R54" s="9">
        <v>0</v>
      </c>
      <c r="S54" s="1">
        <v>0</v>
      </c>
      <c r="T54" s="9">
        <v>0</v>
      </c>
      <c r="U54" s="1">
        <v>0</v>
      </c>
      <c r="V54" s="9">
        <v>0</v>
      </c>
      <c r="W54" s="1">
        <v>0</v>
      </c>
      <c r="X54" s="9">
        <v>0</v>
      </c>
      <c r="Y54" s="1">
        <v>0</v>
      </c>
      <c r="Z54" s="9">
        <v>0</v>
      </c>
      <c r="AA54" s="1">
        <v>0</v>
      </c>
      <c r="AB54" s="9">
        <v>0</v>
      </c>
      <c r="AC54" s="1">
        <v>0</v>
      </c>
    </row>
    <row r="55" spans="1:29">
      <c r="A55" s="1">
        <v>8050</v>
      </c>
      <c r="B55" s="1" t="s">
        <v>52</v>
      </c>
      <c r="C55" s="3">
        <f t="shared" si="4"/>
        <v>0</v>
      </c>
      <c r="D55" s="2">
        <f t="shared" si="4"/>
        <v>0</v>
      </c>
      <c r="E55" s="2">
        <f t="shared" si="5"/>
        <v>0</v>
      </c>
      <c r="F55" s="9">
        <v>0</v>
      </c>
      <c r="G55" s="1">
        <v>0</v>
      </c>
      <c r="H55" s="9">
        <v>0</v>
      </c>
      <c r="I55" s="1">
        <v>0</v>
      </c>
      <c r="J55" s="9">
        <v>0</v>
      </c>
      <c r="K55" s="1">
        <v>0</v>
      </c>
      <c r="L55" s="9">
        <v>0</v>
      </c>
      <c r="M55" s="1">
        <v>0</v>
      </c>
      <c r="N55" s="9">
        <v>0</v>
      </c>
      <c r="O55" s="1">
        <v>0</v>
      </c>
      <c r="P55" s="9">
        <v>0</v>
      </c>
      <c r="Q55" s="1">
        <v>0</v>
      </c>
      <c r="R55" s="9">
        <v>0</v>
      </c>
      <c r="S55" s="1">
        <v>0</v>
      </c>
      <c r="T55" s="9">
        <v>0</v>
      </c>
      <c r="U55" s="1">
        <v>0</v>
      </c>
      <c r="V55" s="9">
        <v>0</v>
      </c>
      <c r="W55" s="1">
        <v>0</v>
      </c>
      <c r="X55" s="9">
        <v>0</v>
      </c>
      <c r="Y55" s="1">
        <v>0</v>
      </c>
      <c r="Z55" s="9">
        <v>0</v>
      </c>
      <c r="AA55" s="1">
        <v>0</v>
      </c>
      <c r="AB55" s="9">
        <v>0</v>
      </c>
      <c r="AC55" s="1">
        <v>0</v>
      </c>
    </row>
    <row r="56" spans="1:29">
      <c r="A56" s="1">
        <v>8150</v>
      </c>
      <c r="B56" s="1" t="s">
        <v>53</v>
      </c>
      <c r="C56" s="3">
        <f t="shared" si="4"/>
        <v>0</v>
      </c>
      <c r="D56" s="2">
        <f t="shared" si="4"/>
        <v>0</v>
      </c>
      <c r="E56" s="2">
        <f t="shared" si="5"/>
        <v>0</v>
      </c>
      <c r="F56" s="9">
        <v>0</v>
      </c>
      <c r="G56" s="1">
        <v>0</v>
      </c>
      <c r="H56" s="9">
        <v>0</v>
      </c>
      <c r="I56" s="1">
        <v>0</v>
      </c>
      <c r="J56" s="9">
        <v>0</v>
      </c>
      <c r="K56" s="1">
        <v>0</v>
      </c>
      <c r="L56" s="9">
        <v>0</v>
      </c>
      <c r="M56" s="1">
        <v>0</v>
      </c>
      <c r="N56" s="9">
        <v>0</v>
      </c>
      <c r="O56" s="1">
        <v>0</v>
      </c>
      <c r="P56" s="9">
        <v>0</v>
      </c>
      <c r="Q56" s="1">
        <v>0</v>
      </c>
      <c r="R56" s="9">
        <v>0</v>
      </c>
      <c r="S56" s="1">
        <v>0</v>
      </c>
      <c r="T56" s="9">
        <v>0</v>
      </c>
      <c r="U56" s="1">
        <v>0</v>
      </c>
      <c r="V56" s="9">
        <v>0</v>
      </c>
      <c r="W56" s="1">
        <v>0</v>
      </c>
      <c r="X56" s="9">
        <v>0</v>
      </c>
      <c r="Y56" s="1">
        <v>0</v>
      </c>
      <c r="Z56" s="9">
        <v>0</v>
      </c>
      <c r="AA56" s="1">
        <v>0</v>
      </c>
      <c r="AB56" s="9">
        <v>0</v>
      </c>
      <c r="AC56" s="1">
        <v>0</v>
      </c>
    </row>
    <row r="57" spans="1:29">
      <c r="A57" s="1">
        <v>8960</v>
      </c>
      <c r="B57" s="1" t="s">
        <v>54</v>
      </c>
      <c r="C57" s="3">
        <f t="shared" si="4"/>
        <v>0</v>
      </c>
      <c r="D57" s="2">
        <f t="shared" si="4"/>
        <v>0</v>
      </c>
      <c r="E57" s="2">
        <f t="shared" si="5"/>
        <v>0</v>
      </c>
      <c r="F57" s="9">
        <v>0</v>
      </c>
      <c r="G57" s="1">
        <v>0</v>
      </c>
      <c r="H57" s="9">
        <v>0</v>
      </c>
      <c r="I57" s="1">
        <v>0</v>
      </c>
      <c r="J57" s="9">
        <v>0</v>
      </c>
      <c r="K57" s="1">
        <v>0</v>
      </c>
      <c r="L57" s="9">
        <v>0</v>
      </c>
      <c r="M57" s="1">
        <v>0</v>
      </c>
      <c r="N57" s="9">
        <v>0</v>
      </c>
      <c r="O57" s="1">
        <v>0</v>
      </c>
      <c r="P57" s="9">
        <v>0</v>
      </c>
      <c r="Q57" s="1">
        <v>0</v>
      </c>
      <c r="R57" s="9">
        <v>0</v>
      </c>
      <c r="S57" s="1">
        <v>0</v>
      </c>
      <c r="T57" s="9">
        <v>0</v>
      </c>
      <c r="U57" s="1">
        <v>0</v>
      </c>
      <c r="V57" s="9">
        <v>0</v>
      </c>
      <c r="W57" s="1">
        <v>0</v>
      </c>
      <c r="X57" s="9">
        <v>0</v>
      </c>
      <c r="Y57" s="1">
        <v>0</v>
      </c>
      <c r="Z57" s="9">
        <v>0</v>
      </c>
      <c r="AA57" s="1">
        <v>0</v>
      </c>
      <c r="AB57" s="9">
        <v>0</v>
      </c>
      <c r="AC57" s="1">
        <v>0</v>
      </c>
    </row>
    <row r="58" spans="1:29">
      <c r="A58" s="1">
        <v>8990</v>
      </c>
      <c r="B58" s="1" t="s">
        <v>55</v>
      </c>
      <c r="C58" s="3">
        <f t="shared" si="4"/>
        <v>0</v>
      </c>
      <c r="D58" s="2">
        <f t="shared" si="4"/>
        <v>0</v>
      </c>
      <c r="E58" s="2">
        <f t="shared" si="5"/>
        <v>0</v>
      </c>
      <c r="F58" s="9">
        <v>0</v>
      </c>
      <c r="G58" s="1">
        <v>0</v>
      </c>
      <c r="H58" s="9">
        <v>0</v>
      </c>
      <c r="I58" s="1">
        <v>0</v>
      </c>
      <c r="J58" s="9">
        <v>0</v>
      </c>
      <c r="K58" s="1">
        <v>0</v>
      </c>
      <c r="L58" s="9">
        <v>0</v>
      </c>
      <c r="M58" s="1">
        <v>0</v>
      </c>
      <c r="N58" s="9">
        <v>0</v>
      </c>
      <c r="O58" s="1">
        <v>0</v>
      </c>
      <c r="P58" s="9">
        <v>0</v>
      </c>
      <c r="Q58" s="1">
        <v>0</v>
      </c>
      <c r="R58" s="9">
        <v>0</v>
      </c>
      <c r="S58" s="1">
        <v>0</v>
      </c>
      <c r="T58" s="9">
        <v>0</v>
      </c>
      <c r="U58" s="1">
        <v>0</v>
      </c>
      <c r="V58" s="9">
        <v>0</v>
      </c>
      <c r="W58" s="1">
        <v>0</v>
      </c>
      <c r="X58" s="9">
        <v>0</v>
      </c>
      <c r="Y58" s="1">
        <v>0</v>
      </c>
      <c r="Z58" s="9">
        <v>0</v>
      </c>
      <c r="AA58" s="1">
        <v>0</v>
      </c>
      <c r="AB58" s="9">
        <v>0</v>
      </c>
      <c r="AC58" s="1">
        <v>0</v>
      </c>
    </row>
    <row r="59" spans="1:29" s="6" customFormat="1">
      <c r="A59" s="4" t="s">
        <v>56</v>
      </c>
      <c r="B59" s="4"/>
      <c r="C59" s="5">
        <f>SUM(C18:C58)</f>
        <v>326025</v>
      </c>
      <c r="D59" s="5">
        <f>SUM(D18:D58)</f>
        <v>0</v>
      </c>
      <c r="E59" s="5">
        <f t="shared" si="5"/>
        <v>326025</v>
      </c>
      <c r="F59" s="8">
        <f>SUM(F18:F58)</f>
        <v>1000</v>
      </c>
      <c r="G59" s="4">
        <f t="shared" ref="G59:AC59" si="6">SUM(G18:G58)</f>
        <v>0</v>
      </c>
      <c r="H59" s="8">
        <f t="shared" si="6"/>
        <v>11000</v>
      </c>
      <c r="I59" s="4">
        <f t="shared" si="6"/>
        <v>0</v>
      </c>
      <c r="J59" s="8">
        <f t="shared" si="6"/>
        <v>103000</v>
      </c>
      <c r="K59" s="4">
        <f t="shared" si="6"/>
        <v>0</v>
      </c>
      <c r="L59" s="8">
        <f t="shared" si="6"/>
        <v>37500</v>
      </c>
      <c r="M59" s="4">
        <f t="shared" si="6"/>
        <v>0</v>
      </c>
      <c r="N59" s="8">
        <f t="shared" si="6"/>
        <v>41500</v>
      </c>
      <c r="O59" s="4">
        <f t="shared" si="6"/>
        <v>0</v>
      </c>
      <c r="P59" s="8">
        <f t="shared" si="6"/>
        <v>9000</v>
      </c>
      <c r="Q59" s="4">
        <f t="shared" si="6"/>
        <v>0</v>
      </c>
      <c r="R59" s="8">
        <f t="shared" si="6"/>
        <v>1762.4999999999998</v>
      </c>
      <c r="S59" s="4">
        <f t="shared" si="6"/>
        <v>0</v>
      </c>
      <c r="T59" s="8">
        <f t="shared" si="6"/>
        <v>18000</v>
      </c>
      <c r="U59" s="4">
        <f t="shared" si="6"/>
        <v>0</v>
      </c>
      <c r="V59" s="8">
        <f t="shared" si="6"/>
        <v>8000</v>
      </c>
      <c r="W59" s="4">
        <f t="shared" si="6"/>
        <v>0</v>
      </c>
      <c r="X59" s="8">
        <f t="shared" si="6"/>
        <v>29500</v>
      </c>
      <c r="Y59" s="4">
        <f t="shared" si="6"/>
        <v>0</v>
      </c>
      <c r="Z59" s="8">
        <f t="shared" si="6"/>
        <v>11762.5</v>
      </c>
      <c r="AA59" s="4">
        <f t="shared" si="6"/>
        <v>0</v>
      </c>
      <c r="AB59" s="8">
        <f t="shared" si="6"/>
        <v>54000</v>
      </c>
      <c r="AC59" s="4">
        <f t="shared" si="6"/>
        <v>0</v>
      </c>
    </row>
    <row r="60" spans="1:29" s="31" customForma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</row>
    <row r="61" spans="1:29" s="6" customFormat="1">
      <c r="A61" s="4" t="s">
        <v>57</v>
      </c>
      <c r="B61" s="4"/>
      <c r="C61" s="5">
        <f t="shared" ref="C61" si="7">C15-C59</f>
        <v>1750</v>
      </c>
      <c r="D61" s="5">
        <f>D15-D59</f>
        <v>0</v>
      </c>
      <c r="E61" s="7">
        <f>E15-E59</f>
        <v>1750</v>
      </c>
      <c r="F61" s="8">
        <f>F15-F59</f>
        <v>-1000</v>
      </c>
      <c r="G61" s="4">
        <f>G15-G59</f>
        <v>0</v>
      </c>
      <c r="H61" s="8">
        <f t="shared" ref="H61:AC61" si="8">H15-H59</f>
        <v>-1000</v>
      </c>
      <c r="I61" s="4">
        <f t="shared" si="8"/>
        <v>0</v>
      </c>
      <c r="J61" s="8">
        <f t="shared" si="8"/>
        <v>-93000</v>
      </c>
      <c r="K61" s="4">
        <f t="shared" si="8"/>
        <v>0</v>
      </c>
      <c r="L61" s="8">
        <f t="shared" si="8"/>
        <v>42500</v>
      </c>
      <c r="M61" s="4">
        <f t="shared" si="8"/>
        <v>0</v>
      </c>
      <c r="N61" s="8">
        <f t="shared" si="8"/>
        <v>33500</v>
      </c>
      <c r="O61" s="4">
        <f t="shared" si="8"/>
        <v>0</v>
      </c>
      <c r="P61" s="8">
        <f t="shared" si="8"/>
        <v>21712.5</v>
      </c>
      <c r="Q61" s="4">
        <f t="shared" si="8"/>
        <v>0</v>
      </c>
      <c r="R61" s="8">
        <f t="shared" si="8"/>
        <v>-1762.4999999999998</v>
      </c>
      <c r="S61" s="4">
        <f t="shared" si="8"/>
        <v>0</v>
      </c>
      <c r="T61" s="8">
        <f t="shared" si="8"/>
        <v>-18000</v>
      </c>
      <c r="U61" s="4">
        <f t="shared" si="8"/>
        <v>0</v>
      </c>
      <c r="V61" s="8">
        <f t="shared" si="8"/>
        <v>19000</v>
      </c>
      <c r="W61" s="4">
        <f t="shared" si="8"/>
        <v>0</v>
      </c>
      <c r="X61" s="8">
        <f t="shared" si="8"/>
        <v>15500</v>
      </c>
      <c r="Y61" s="4">
        <f t="shared" si="8"/>
        <v>0</v>
      </c>
      <c r="Z61" s="8">
        <f t="shared" si="8"/>
        <v>33237.5</v>
      </c>
      <c r="AA61" s="4">
        <f t="shared" si="8"/>
        <v>0</v>
      </c>
      <c r="AB61" s="8">
        <f t="shared" si="8"/>
        <v>-48937.5</v>
      </c>
      <c r="AC61" s="4">
        <f t="shared" si="8"/>
        <v>0</v>
      </c>
    </row>
  </sheetData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1"/>
  <sheetViews>
    <sheetView topLeftCell="A39" workbookViewId="0">
      <pane xSplit="5" topLeftCell="F1" activePane="topRight" state="frozen"/>
      <selection activeCell="E38" sqref="E38"/>
      <selection pane="topRight" activeCell="E63" sqref="E63"/>
    </sheetView>
  </sheetViews>
  <sheetFormatPr baseColWidth="10" defaultRowHeight="15" x14ac:dyDescent="0"/>
  <cols>
    <col min="2" max="2" width="46" bestFit="1" customWidth="1"/>
    <col min="3" max="3" width="12.5" bestFit="1" customWidth="1"/>
    <col min="4" max="4" width="13.5" bestFit="1" customWidth="1"/>
    <col min="6" max="6" width="13.6640625" bestFit="1" customWidth="1"/>
    <col min="7" max="7" width="14.6640625" bestFit="1" customWidth="1"/>
    <col min="8" max="8" width="14.5" bestFit="1" customWidth="1"/>
    <col min="9" max="9" width="15.5" bestFit="1" customWidth="1"/>
    <col min="10" max="10" width="12.5" bestFit="1" customWidth="1"/>
    <col min="11" max="11" width="13.5" bestFit="1" customWidth="1"/>
    <col min="12" max="12" width="12.1640625" bestFit="1" customWidth="1"/>
    <col min="13" max="13" width="13.1640625" bestFit="1" customWidth="1"/>
    <col min="19" max="19" width="11.83203125" bestFit="1" customWidth="1"/>
    <col min="20" max="20" width="14" bestFit="1" customWidth="1"/>
    <col min="21" max="21" width="15" bestFit="1" customWidth="1"/>
    <col min="22" max="22" width="17.33203125" bestFit="1" customWidth="1"/>
    <col min="23" max="23" width="18.33203125" bestFit="1" customWidth="1"/>
    <col min="24" max="24" width="14.83203125" bestFit="1" customWidth="1"/>
    <col min="25" max="25" width="15.83203125" bestFit="1" customWidth="1"/>
    <col min="26" max="26" width="16.83203125" bestFit="1" customWidth="1"/>
    <col min="27" max="27" width="17.83203125" bestFit="1" customWidth="1"/>
    <col min="28" max="28" width="16.6640625" bestFit="1" customWidth="1"/>
    <col min="29" max="29" width="17.6640625" bestFit="1" customWidth="1"/>
  </cols>
  <sheetData>
    <row r="1" spans="1:29" s="6" customFormat="1">
      <c r="A1" s="6" t="s">
        <v>0</v>
      </c>
    </row>
    <row r="2" spans="1:29" s="6" customFormat="1">
      <c r="A2" s="4" t="s">
        <v>1</v>
      </c>
      <c r="B2" s="4" t="s">
        <v>2</v>
      </c>
      <c r="C2" s="5" t="s">
        <v>58</v>
      </c>
      <c r="D2" s="5" t="s">
        <v>59</v>
      </c>
      <c r="E2" s="5" t="s">
        <v>60</v>
      </c>
      <c r="F2" s="8" t="s">
        <v>61</v>
      </c>
      <c r="G2" s="4" t="s">
        <v>62</v>
      </c>
      <c r="H2" s="8" t="s">
        <v>63</v>
      </c>
      <c r="I2" s="4" t="s">
        <v>64</v>
      </c>
      <c r="J2" s="8" t="s">
        <v>65</v>
      </c>
      <c r="K2" s="4" t="s">
        <v>66</v>
      </c>
      <c r="L2" s="8" t="s">
        <v>67</v>
      </c>
      <c r="M2" s="4" t="s">
        <v>68</v>
      </c>
      <c r="N2" s="8" t="s">
        <v>69</v>
      </c>
      <c r="O2" s="4" t="s">
        <v>70</v>
      </c>
      <c r="P2" s="8" t="s">
        <v>71</v>
      </c>
      <c r="Q2" s="4" t="s">
        <v>72</v>
      </c>
      <c r="R2" s="8" t="s">
        <v>73</v>
      </c>
      <c r="S2" s="4" t="s">
        <v>74</v>
      </c>
      <c r="T2" s="8" t="s">
        <v>75</v>
      </c>
      <c r="U2" s="4" t="s">
        <v>76</v>
      </c>
      <c r="V2" s="8" t="s">
        <v>77</v>
      </c>
      <c r="W2" s="4" t="s">
        <v>78</v>
      </c>
      <c r="X2" s="8" t="s">
        <v>79</v>
      </c>
      <c r="Y2" s="4" t="s">
        <v>80</v>
      </c>
      <c r="Z2" s="8" t="s">
        <v>81</v>
      </c>
      <c r="AA2" s="4" t="s">
        <v>82</v>
      </c>
      <c r="AB2" s="8" t="s">
        <v>83</v>
      </c>
      <c r="AC2" s="4" t="s">
        <v>84</v>
      </c>
    </row>
    <row r="3" spans="1:29">
      <c r="A3" s="1">
        <v>3000</v>
      </c>
      <c r="B3" s="1" t="s">
        <v>3</v>
      </c>
      <c r="C3" s="3">
        <f>F3+H3+J3+L3+N3+P3+R3+T3+V3+X3+Z3+AB3</f>
        <v>30000</v>
      </c>
      <c r="D3" s="2">
        <f>G3+I3+K3+M3+O3+Q3+S3+U3+W3+Y3+AA3+AC3</f>
        <v>0</v>
      </c>
      <c r="E3" s="3">
        <f>C3-D3</f>
        <v>30000</v>
      </c>
      <c r="F3" s="9">
        <v>0</v>
      </c>
      <c r="G3" s="1">
        <v>0</v>
      </c>
      <c r="H3" s="9">
        <v>0</v>
      </c>
      <c r="I3" s="1">
        <v>0</v>
      </c>
      <c r="J3" s="9">
        <v>0</v>
      </c>
      <c r="K3" s="1">
        <v>0</v>
      </c>
      <c r="L3" s="9">
        <v>0</v>
      </c>
      <c r="M3" s="1">
        <v>0</v>
      </c>
      <c r="N3" s="9">
        <v>0</v>
      </c>
      <c r="O3" s="1">
        <v>0</v>
      </c>
      <c r="P3" s="9">
        <v>0</v>
      </c>
      <c r="Q3" s="1">
        <v>0</v>
      </c>
      <c r="R3" s="9">
        <v>0</v>
      </c>
      <c r="S3" s="1">
        <v>0</v>
      </c>
      <c r="T3" s="9">
        <v>0</v>
      </c>
      <c r="U3" s="1">
        <v>0</v>
      </c>
      <c r="V3" s="9">
        <v>30000</v>
      </c>
      <c r="W3" s="1">
        <v>0</v>
      </c>
      <c r="X3" s="9">
        <v>0</v>
      </c>
      <c r="Y3" s="1">
        <v>0</v>
      </c>
      <c r="Z3" s="9">
        <v>0</v>
      </c>
      <c r="AA3" s="1">
        <v>0</v>
      </c>
      <c r="AB3" s="9">
        <v>0</v>
      </c>
      <c r="AC3" s="1">
        <v>0</v>
      </c>
    </row>
    <row r="4" spans="1:29">
      <c r="A4" s="1">
        <v>3001</v>
      </c>
      <c r="B4" s="1" t="s">
        <v>4</v>
      </c>
      <c r="C4" s="3">
        <f t="shared" ref="C4:D14" si="0">F4+H4+J4+L4+N4+P4+R4+T4+V4+X4+Z4+AB4</f>
        <v>0</v>
      </c>
      <c r="D4" s="2">
        <f t="shared" si="0"/>
        <v>0</v>
      </c>
      <c r="E4" s="3">
        <f t="shared" ref="E4:E15" si="1">C4-D4</f>
        <v>0</v>
      </c>
      <c r="F4" s="9">
        <v>0</v>
      </c>
      <c r="G4" s="1">
        <v>0</v>
      </c>
      <c r="H4" s="9">
        <v>0</v>
      </c>
      <c r="I4" s="1">
        <v>0</v>
      </c>
      <c r="J4" s="9">
        <v>0</v>
      </c>
      <c r="K4" s="1">
        <v>0</v>
      </c>
      <c r="L4" s="9">
        <v>0</v>
      </c>
      <c r="M4" s="1">
        <v>0</v>
      </c>
      <c r="N4" s="9">
        <v>0</v>
      </c>
      <c r="O4" s="1">
        <v>0</v>
      </c>
      <c r="P4" s="9">
        <v>0</v>
      </c>
      <c r="Q4" s="1">
        <v>0</v>
      </c>
      <c r="R4" s="9">
        <v>0</v>
      </c>
      <c r="S4" s="1">
        <v>0</v>
      </c>
      <c r="T4" s="9">
        <v>0</v>
      </c>
      <c r="U4" s="1">
        <v>0</v>
      </c>
      <c r="V4" s="9">
        <v>0</v>
      </c>
      <c r="W4" s="1">
        <v>0</v>
      </c>
      <c r="X4" s="9">
        <v>0</v>
      </c>
      <c r="Y4" s="1">
        <v>0</v>
      </c>
      <c r="Z4" s="9">
        <v>0</v>
      </c>
      <c r="AA4" s="1">
        <v>0</v>
      </c>
      <c r="AB4" s="9">
        <v>0</v>
      </c>
      <c r="AC4" s="1">
        <v>0</v>
      </c>
    </row>
    <row r="5" spans="1:29">
      <c r="A5" s="1">
        <v>3100</v>
      </c>
      <c r="B5" s="1" t="s">
        <v>5</v>
      </c>
      <c r="C5" s="3">
        <f t="shared" si="0"/>
        <v>400000</v>
      </c>
      <c r="D5" s="2">
        <f t="shared" si="0"/>
        <v>0</v>
      </c>
      <c r="E5" s="3">
        <f t="shared" si="1"/>
        <v>400000</v>
      </c>
      <c r="F5" s="9">
        <v>0</v>
      </c>
      <c r="G5" s="1">
        <v>0</v>
      </c>
      <c r="H5" s="9">
        <v>0</v>
      </c>
      <c r="I5" s="1">
        <v>0</v>
      </c>
      <c r="J5" s="9">
        <v>0</v>
      </c>
      <c r="K5" s="1">
        <v>0</v>
      </c>
      <c r="L5" s="9">
        <v>0</v>
      </c>
      <c r="M5" s="1">
        <v>0</v>
      </c>
      <c r="N5" s="9">
        <v>0</v>
      </c>
      <c r="O5" s="1">
        <v>0</v>
      </c>
      <c r="P5" s="9">
        <v>0</v>
      </c>
      <c r="Q5" s="1">
        <v>0</v>
      </c>
      <c r="R5" s="9">
        <v>0</v>
      </c>
      <c r="S5" s="1">
        <v>0</v>
      </c>
      <c r="T5" s="9">
        <v>400000</v>
      </c>
      <c r="U5" s="1">
        <v>0</v>
      </c>
      <c r="V5" s="9">
        <v>0</v>
      </c>
      <c r="W5" s="1">
        <v>0</v>
      </c>
      <c r="X5" s="9">
        <v>0</v>
      </c>
      <c r="Y5" s="1">
        <v>0</v>
      </c>
      <c r="Z5" s="9">
        <v>0</v>
      </c>
      <c r="AA5" s="1">
        <v>0</v>
      </c>
      <c r="AB5" s="9">
        <v>0</v>
      </c>
      <c r="AC5" s="1">
        <v>0</v>
      </c>
    </row>
    <row r="6" spans="1:29">
      <c r="A6" s="1">
        <v>3110</v>
      </c>
      <c r="B6" s="1" t="s">
        <v>6</v>
      </c>
      <c r="C6" s="3">
        <f t="shared" si="0"/>
        <v>0</v>
      </c>
      <c r="D6" s="2">
        <f t="shared" si="0"/>
        <v>0</v>
      </c>
      <c r="E6" s="3">
        <f t="shared" si="1"/>
        <v>0</v>
      </c>
      <c r="F6" s="9">
        <v>0</v>
      </c>
      <c r="G6" s="1">
        <v>0</v>
      </c>
      <c r="H6" s="9">
        <v>0</v>
      </c>
      <c r="I6" s="1">
        <v>0</v>
      </c>
      <c r="J6" s="9">
        <v>0</v>
      </c>
      <c r="K6" s="1">
        <v>0</v>
      </c>
      <c r="L6" s="9">
        <v>0</v>
      </c>
      <c r="M6" s="1">
        <v>0</v>
      </c>
      <c r="N6" s="9">
        <v>0</v>
      </c>
      <c r="O6" s="1">
        <v>0</v>
      </c>
      <c r="P6" s="9">
        <v>0</v>
      </c>
      <c r="Q6" s="1">
        <v>0</v>
      </c>
      <c r="R6" s="9">
        <v>0</v>
      </c>
      <c r="S6" s="1">
        <v>0</v>
      </c>
      <c r="T6" s="9">
        <v>0</v>
      </c>
      <c r="U6" s="1">
        <v>0</v>
      </c>
      <c r="V6" s="9">
        <v>0</v>
      </c>
      <c r="W6" s="1">
        <v>0</v>
      </c>
      <c r="X6" s="9">
        <v>0</v>
      </c>
      <c r="Y6" s="1">
        <v>0</v>
      </c>
      <c r="Z6" s="9">
        <v>0</v>
      </c>
      <c r="AA6" s="1">
        <v>0</v>
      </c>
      <c r="AB6" s="9">
        <v>0</v>
      </c>
      <c r="AC6" s="1">
        <v>0</v>
      </c>
    </row>
    <row r="7" spans="1:29">
      <c r="A7" s="1">
        <v>3120</v>
      </c>
      <c r="B7" s="1" t="s">
        <v>7</v>
      </c>
      <c r="C7" s="3">
        <f t="shared" si="0"/>
        <v>0</v>
      </c>
      <c r="D7" s="2">
        <f t="shared" si="0"/>
        <v>0</v>
      </c>
      <c r="E7" s="3">
        <f t="shared" si="1"/>
        <v>0</v>
      </c>
      <c r="F7" s="9">
        <v>0</v>
      </c>
      <c r="G7" s="1">
        <v>0</v>
      </c>
      <c r="H7" s="9">
        <v>0</v>
      </c>
      <c r="I7" s="1">
        <v>0</v>
      </c>
      <c r="J7" s="9">
        <v>0</v>
      </c>
      <c r="K7" s="1">
        <v>0</v>
      </c>
      <c r="L7" s="9">
        <v>0</v>
      </c>
      <c r="M7" s="1">
        <v>0</v>
      </c>
      <c r="N7" s="9">
        <v>0</v>
      </c>
      <c r="O7" s="1">
        <v>0</v>
      </c>
      <c r="P7" s="9">
        <v>0</v>
      </c>
      <c r="Q7" s="1">
        <v>0</v>
      </c>
      <c r="R7" s="9">
        <v>0</v>
      </c>
      <c r="S7" s="1">
        <v>0</v>
      </c>
      <c r="T7" s="9">
        <v>0</v>
      </c>
      <c r="U7" s="1">
        <v>0</v>
      </c>
      <c r="V7" s="9">
        <v>0</v>
      </c>
      <c r="W7" s="1">
        <v>0</v>
      </c>
      <c r="X7" s="9">
        <v>0</v>
      </c>
      <c r="Y7" s="1">
        <v>0</v>
      </c>
      <c r="Z7" s="9">
        <v>0</v>
      </c>
      <c r="AA7" s="1">
        <v>0</v>
      </c>
      <c r="AB7" s="9">
        <v>0</v>
      </c>
      <c r="AC7" s="1">
        <v>0</v>
      </c>
    </row>
    <row r="8" spans="1:29">
      <c r="A8" s="1">
        <v>3400</v>
      </c>
      <c r="B8" s="1" t="s">
        <v>8</v>
      </c>
      <c r="C8" s="3">
        <f t="shared" si="0"/>
        <v>0</v>
      </c>
      <c r="D8" s="2">
        <f t="shared" si="0"/>
        <v>0</v>
      </c>
      <c r="E8" s="3">
        <f t="shared" si="1"/>
        <v>0</v>
      </c>
      <c r="F8" s="9">
        <v>0</v>
      </c>
      <c r="G8" s="1">
        <v>0</v>
      </c>
      <c r="H8" s="9">
        <v>0</v>
      </c>
      <c r="I8" s="1">
        <v>0</v>
      </c>
      <c r="J8" s="9">
        <v>0</v>
      </c>
      <c r="K8" s="1">
        <v>0</v>
      </c>
      <c r="L8" s="9">
        <v>0</v>
      </c>
      <c r="M8" s="1">
        <v>0</v>
      </c>
      <c r="N8" s="9">
        <v>0</v>
      </c>
      <c r="O8" s="1">
        <v>0</v>
      </c>
      <c r="P8" s="9">
        <v>0</v>
      </c>
      <c r="Q8" s="1">
        <v>0</v>
      </c>
      <c r="R8" s="9">
        <v>0</v>
      </c>
      <c r="S8" s="1">
        <v>0</v>
      </c>
      <c r="T8" s="9">
        <v>0</v>
      </c>
      <c r="U8" s="1">
        <v>0</v>
      </c>
      <c r="V8" s="9">
        <v>0</v>
      </c>
      <c r="W8" s="1">
        <v>0</v>
      </c>
      <c r="X8" s="9">
        <v>0</v>
      </c>
      <c r="Y8" s="1">
        <v>0</v>
      </c>
      <c r="Z8" s="9">
        <v>0</v>
      </c>
      <c r="AA8" s="1">
        <v>0</v>
      </c>
      <c r="AB8" s="9">
        <v>0</v>
      </c>
      <c r="AC8" s="1">
        <v>0</v>
      </c>
    </row>
    <row r="9" spans="1:29">
      <c r="A9" s="1">
        <v>3700</v>
      </c>
      <c r="B9" s="1" t="s">
        <v>9</v>
      </c>
      <c r="C9" s="3">
        <f t="shared" si="0"/>
        <v>0</v>
      </c>
      <c r="D9" s="2">
        <f t="shared" si="0"/>
        <v>0</v>
      </c>
      <c r="E9" s="3">
        <f t="shared" si="1"/>
        <v>0</v>
      </c>
      <c r="F9" s="9">
        <v>0</v>
      </c>
      <c r="G9" s="1">
        <v>0</v>
      </c>
      <c r="H9" s="9">
        <v>0</v>
      </c>
      <c r="I9" s="1">
        <v>0</v>
      </c>
      <c r="J9" s="9">
        <v>0</v>
      </c>
      <c r="K9" s="1">
        <v>0</v>
      </c>
      <c r="L9" s="9">
        <v>0</v>
      </c>
      <c r="M9" s="1">
        <v>0</v>
      </c>
      <c r="N9" s="9">
        <v>0</v>
      </c>
      <c r="O9" s="1">
        <v>0</v>
      </c>
      <c r="P9" s="9">
        <v>0</v>
      </c>
      <c r="Q9" s="1">
        <v>0</v>
      </c>
      <c r="R9" s="9">
        <v>0</v>
      </c>
      <c r="S9" s="1">
        <v>0</v>
      </c>
      <c r="T9" s="9">
        <v>0</v>
      </c>
      <c r="U9" s="1">
        <v>0</v>
      </c>
      <c r="V9" s="9">
        <v>0</v>
      </c>
      <c r="W9" s="1">
        <v>0</v>
      </c>
      <c r="X9" s="9">
        <v>0</v>
      </c>
      <c r="Y9" s="1">
        <v>0</v>
      </c>
      <c r="Z9" s="9">
        <v>0</v>
      </c>
      <c r="AA9" s="1">
        <v>0</v>
      </c>
      <c r="AB9" s="9">
        <v>0</v>
      </c>
      <c r="AC9" s="1">
        <v>0</v>
      </c>
    </row>
    <row r="10" spans="1:29">
      <c r="A10" s="1">
        <v>3940</v>
      </c>
      <c r="B10" s="1" t="s">
        <v>10</v>
      </c>
      <c r="C10" s="3">
        <f t="shared" si="0"/>
        <v>0</v>
      </c>
      <c r="D10" s="2">
        <f t="shared" si="0"/>
        <v>0</v>
      </c>
      <c r="E10" s="3">
        <f t="shared" si="1"/>
        <v>0</v>
      </c>
      <c r="F10" s="9">
        <v>0</v>
      </c>
      <c r="G10" s="1">
        <v>0</v>
      </c>
      <c r="H10" s="9">
        <v>0</v>
      </c>
      <c r="I10" s="1">
        <v>0</v>
      </c>
      <c r="J10" s="9">
        <v>0</v>
      </c>
      <c r="K10" s="1">
        <v>0</v>
      </c>
      <c r="L10" s="9">
        <v>0</v>
      </c>
      <c r="M10" s="1">
        <v>0</v>
      </c>
      <c r="N10" s="9">
        <v>0</v>
      </c>
      <c r="O10" s="1">
        <v>0</v>
      </c>
      <c r="P10" s="9">
        <v>0</v>
      </c>
      <c r="Q10" s="1">
        <v>0</v>
      </c>
      <c r="R10" s="9">
        <v>0</v>
      </c>
      <c r="S10" s="1">
        <v>0</v>
      </c>
      <c r="T10" s="9">
        <v>0</v>
      </c>
      <c r="U10" s="1">
        <v>0</v>
      </c>
      <c r="V10" s="9">
        <v>0</v>
      </c>
      <c r="W10" s="1">
        <v>0</v>
      </c>
      <c r="X10" s="9">
        <v>0</v>
      </c>
      <c r="Y10" s="1">
        <v>0</v>
      </c>
      <c r="Z10" s="9">
        <v>0</v>
      </c>
      <c r="AA10" s="1">
        <v>0</v>
      </c>
      <c r="AB10" s="9">
        <v>0</v>
      </c>
      <c r="AC10" s="1">
        <v>0</v>
      </c>
    </row>
    <row r="11" spans="1:29">
      <c r="A11" s="1">
        <v>3960</v>
      </c>
      <c r="B11" s="1" t="s">
        <v>11</v>
      </c>
      <c r="C11" s="3">
        <f t="shared" si="0"/>
        <v>0</v>
      </c>
      <c r="D11" s="2">
        <f t="shared" si="0"/>
        <v>0</v>
      </c>
      <c r="E11" s="3">
        <f t="shared" si="1"/>
        <v>0</v>
      </c>
      <c r="F11" s="9">
        <v>0</v>
      </c>
      <c r="G11" s="1">
        <v>0</v>
      </c>
      <c r="H11" s="9">
        <v>0</v>
      </c>
      <c r="I11" s="1">
        <v>0</v>
      </c>
      <c r="J11" s="9">
        <v>0</v>
      </c>
      <c r="K11" s="1">
        <v>0</v>
      </c>
      <c r="L11" s="9">
        <v>0</v>
      </c>
      <c r="M11" s="1">
        <v>0</v>
      </c>
      <c r="N11" s="9">
        <v>0</v>
      </c>
      <c r="O11" s="1">
        <v>0</v>
      </c>
      <c r="P11" s="9">
        <v>0</v>
      </c>
      <c r="Q11" s="1">
        <v>0</v>
      </c>
      <c r="R11" s="9">
        <v>0</v>
      </c>
      <c r="S11" s="1">
        <v>0</v>
      </c>
      <c r="T11" s="9">
        <v>0</v>
      </c>
      <c r="U11" s="1">
        <v>0</v>
      </c>
      <c r="V11" s="9">
        <v>0</v>
      </c>
      <c r="W11" s="1">
        <v>0</v>
      </c>
      <c r="X11" s="9">
        <v>0</v>
      </c>
      <c r="Y11" s="1">
        <v>0</v>
      </c>
      <c r="Z11" s="9">
        <v>0</v>
      </c>
      <c r="AA11" s="1">
        <v>0</v>
      </c>
      <c r="AB11" s="9">
        <v>0</v>
      </c>
      <c r="AC11" s="1">
        <v>0</v>
      </c>
    </row>
    <row r="12" spans="1:29">
      <c r="A12" s="1">
        <v>3970</v>
      </c>
      <c r="B12" s="1" t="s">
        <v>12</v>
      </c>
      <c r="C12" s="3">
        <f t="shared" si="0"/>
        <v>0</v>
      </c>
      <c r="D12" s="2">
        <f t="shared" si="0"/>
        <v>0</v>
      </c>
      <c r="E12" s="3">
        <f t="shared" si="1"/>
        <v>0</v>
      </c>
      <c r="F12" s="9">
        <v>0</v>
      </c>
      <c r="G12" s="1">
        <v>0</v>
      </c>
      <c r="H12" s="9">
        <v>0</v>
      </c>
      <c r="I12" s="1">
        <v>0</v>
      </c>
      <c r="J12" s="9">
        <v>0</v>
      </c>
      <c r="K12" s="1">
        <v>0</v>
      </c>
      <c r="L12" s="9">
        <v>0</v>
      </c>
      <c r="M12" s="1">
        <v>0</v>
      </c>
      <c r="N12" s="9">
        <v>0</v>
      </c>
      <c r="O12" s="1">
        <v>0</v>
      </c>
      <c r="P12" s="9">
        <v>0</v>
      </c>
      <c r="Q12" s="1">
        <v>0</v>
      </c>
      <c r="R12" s="9">
        <v>0</v>
      </c>
      <c r="S12" s="1">
        <v>0</v>
      </c>
      <c r="T12" s="9">
        <v>0</v>
      </c>
      <c r="U12" s="1">
        <v>0</v>
      </c>
      <c r="V12" s="9">
        <v>0</v>
      </c>
      <c r="W12" s="1">
        <v>0</v>
      </c>
      <c r="X12" s="9">
        <v>0</v>
      </c>
      <c r="Y12" s="1">
        <v>0</v>
      </c>
      <c r="Z12" s="9">
        <v>0</v>
      </c>
      <c r="AA12" s="1">
        <v>0</v>
      </c>
      <c r="AB12" s="9">
        <v>0</v>
      </c>
      <c r="AC12" s="1">
        <v>0</v>
      </c>
    </row>
    <row r="13" spans="1:29">
      <c r="A13" s="1">
        <v>3971</v>
      </c>
      <c r="B13" s="1" t="s">
        <v>13</v>
      </c>
      <c r="C13" s="3">
        <f t="shared" si="0"/>
        <v>0</v>
      </c>
      <c r="D13" s="2">
        <f t="shared" si="0"/>
        <v>0</v>
      </c>
      <c r="E13" s="3">
        <f t="shared" si="1"/>
        <v>0</v>
      </c>
      <c r="F13" s="9">
        <v>0</v>
      </c>
      <c r="G13" s="1">
        <v>0</v>
      </c>
      <c r="H13" s="9">
        <v>0</v>
      </c>
      <c r="I13" s="1">
        <v>0</v>
      </c>
      <c r="J13" s="9">
        <v>0</v>
      </c>
      <c r="K13" s="1">
        <v>0</v>
      </c>
      <c r="L13" s="9">
        <v>0</v>
      </c>
      <c r="M13" s="1">
        <v>0</v>
      </c>
      <c r="N13" s="9">
        <v>0</v>
      </c>
      <c r="O13" s="1">
        <v>0</v>
      </c>
      <c r="P13" s="9">
        <v>0</v>
      </c>
      <c r="Q13" s="1">
        <v>0</v>
      </c>
      <c r="R13" s="9">
        <v>0</v>
      </c>
      <c r="S13" s="1">
        <v>0</v>
      </c>
      <c r="T13" s="9">
        <v>0</v>
      </c>
      <c r="U13" s="1">
        <v>0</v>
      </c>
      <c r="V13" s="9">
        <v>0</v>
      </c>
      <c r="W13" s="1">
        <v>0</v>
      </c>
      <c r="X13" s="9">
        <v>0</v>
      </c>
      <c r="Y13" s="1">
        <v>0</v>
      </c>
      <c r="Z13" s="9">
        <v>0</v>
      </c>
      <c r="AA13" s="1">
        <v>0</v>
      </c>
      <c r="AB13" s="9">
        <v>0</v>
      </c>
      <c r="AC13" s="1">
        <v>0</v>
      </c>
    </row>
    <row r="14" spans="1:29">
      <c r="A14" s="1">
        <v>3999</v>
      </c>
      <c r="B14" s="1" t="s">
        <v>202</v>
      </c>
      <c r="C14" s="3">
        <f t="shared" si="0"/>
        <v>45000</v>
      </c>
      <c r="D14" s="2">
        <f t="shared" si="0"/>
        <v>0</v>
      </c>
      <c r="E14" s="3">
        <f t="shared" si="1"/>
        <v>45000</v>
      </c>
      <c r="F14" s="9">
        <v>0</v>
      </c>
      <c r="G14" s="1">
        <v>0</v>
      </c>
      <c r="H14" s="9">
        <v>0</v>
      </c>
      <c r="I14" s="1">
        <v>0</v>
      </c>
      <c r="J14" s="9">
        <v>0</v>
      </c>
      <c r="K14" s="1">
        <v>0</v>
      </c>
      <c r="L14" s="9">
        <v>0</v>
      </c>
      <c r="M14" s="1">
        <v>0</v>
      </c>
      <c r="N14" s="9">
        <v>0</v>
      </c>
      <c r="O14" s="1">
        <v>0</v>
      </c>
      <c r="P14" s="9">
        <v>0</v>
      </c>
      <c r="Q14" s="1">
        <v>0</v>
      </c>
      <c r="R14" s="9">
        <v>0</v>
      </c>
      <c r="S14" s="1">
        <v>0</v>
      </c>
      <c r="T14" s="9">
        <v>45000</v>
      </c>
      <c r="U14" s="1">
        <v>0</v>
      </c>
      <c r="V14" s="9">
        <v>0</v>
      </c>
      <c r="W14" s="1">
        <v>0</v>
      </c>
      <c r="X14" s="9">
        <v>0</v>
      </c>
      <c r="Y14" s="1">
        <v>0</v>
      </c>
      <c r="Z14" s="9">
        <v>0</v>
      </c>
      <c r="AA14" s="1">
        <v>0</v>
      </c>
      <c r="AB14" s="9">
        <v>0</v>
      </c>
      <c r="AC14" s="1">
        <v>0</v>
      </c>
    </row>
    <row r="15" spans="1:29" s="6" customFormat="1">
      <c r="A15" s="4" t="s">
        <v>15</v>
      </c>
      <c r="B15" s="4"/>
      <c r="C15" s="7">
        <f t="shared" ref="C15" si="2">SUM(C3:C14)</f>
        <v>475000</v>
      </c>
      <c r="D15" s="5">
        <f>SUM(D3:D14)</f>
        <v>0</v>
      </c>
      <c r="E15" s="7">
        <f t="shared" si="1"/>
        <v>475000</v>
      </c>
      <c r="F15" s="8">
        <f>SUM(F3:F14)</f>
        <v>0</v>
      </c>
      <c r="G15" s="4">
        <f>SUM(G3:G14)</f>
        <v>0</v>
      </c>
      <c r="H15" s="8">
        <f t="shared" ref="H15:AC15" si="3">SUM(H3:H14)</f>
        <v>0</v>
      </c>
      <c r="I15" s="4">
        <f t="shared" si="3"/>
        <v>0</v>
      </c>
      <c r="J15" s="8">
        <f t="shared" si="3"/>
        <v>0</v>
      </c>
      <c r="K15" s="4">
        <f t="shared" si="3"/>
        <v>0</v>
      </c>
      <c r="L15" s="8">
        <f t="shared" si="3"/>
        <v>0</v>
      </c>
      <c r="M15" s="4">
        <f t="shared" si="3"/>
        <v>0</v>
      </c>
      <c r="N15" s="8">
        <f t="shared" si="3"/>
        <v>0</v>
      </c>
      <c r="O15" s="4">
        <f t="shared" si="3"/>
        <v>0</v>
      </c>
      <c r="P15" s="8">
        <f t="shared" si="3"/>
        <v>0</v>
      </c>
      <c r="Q15" s="4">
        <f t="shared" si="3"/>
        <v>0</v>
      </c>
      <c r="R15" s="8">
        <f t="shared" si="3"/>
        <v>0</v>
      </c>
      <c r="S15" s="4">
        <f t="shared" si="3"/>
        <v>0</v>
      </c>
      <c r="T15" s="8">
        <f t="shared" si="3"/>
        <v>445000</v>
      </c>
      <c r="U15" s="4">
        <f t="shared" si="3"/>
        <v>0</v>
      </c>
      <c r="V15" s="8">
        <f t="shared" si="3"/>
        <v>30000</v>
      </c>
      <c r="W15" s="4">
        <f t="shared" si="3"/>
        <v>0</v>
      </c>
      <c r="X15" s="8">
        <f t="shared" si="3"/>
        <v>0</v>
      </c>
      <c r="Y15" s="4">
        <f t="shared" si="3"/>
        <v>0</v>
      </c>
      <c r="Z15" s="8">
        <f t="shared" si="3"/>
        <v>0</v>
      </c>
      <c r="AA15" s="4">
        <f t="shared" si="3"/>
        <v>0</v>
      </c>
      <c r="AB15" s="8">
        <f t="shared" si="3"/>
        <v>0</v>
      </c>
      <c r="AC15" s="4">
        <f t="shared" si="3"/>
        <v>0</v>
      </c>
    </row>
    <row r="16" spans="1:29" s="31" customForma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</row>
    <row r="17" spans="1:29" s="6" customFormat="1">
      <c r="A17" s="4" t="s">
        <v>16</v>
      </c>
      <c r="B17" s="4"/>
      <c r="C17" s="5" t="s">
        <v>58</v>
      </c>
      <c r="D17" s="5" t="s">
        <v>59</v>
      </c>
      <c r="E17" s="5" t="s">
        <v>60</v>
      </c>
      <c r="F17" s="8" t="s">
        <v>61</v>
      </c>
      <c r="G17" s="4" t="s">
        <v>62</v>
      </c>
      <c r="H17" s="8" t="s">
        <v>63</v>
      </c>
      <c r="I17" s="4" t="s">
        <v>64</v>
      </c>
      <c r="J17" s="8" t="s">
        <v>65</v>
      </c>
      <c r="K17" s="4" t="s">
        <v>66</v>
      </c>
      <c r="L17" s="8" t="s">
        <v>67</v>
      </c>
      <c r="M17" s="4" t="s">
        <v>68</v>
      </c>
      <c r="N17" s="8" t="s">
        <v>69</v>
      </c>
      <c r="O17" s="4" t="s">
        <v>70</v>
      </c>
      <c r="P17" s="8" t="s">
        <v>71</v>
      </c>
      <c r="Q17" s="4" t="s">
        <v>72</v>
      </c>
      <c r="R17" s="8" t="s">
        <v>73</v>
      </c>
      <c r="S17" s="4" t="s">
        <v>74</v>
      </c>
      <c r="T17" s="8" t="s">
        <v>75</v>
      </c>
      <c r="U17" s="4" t="s">
        <v>76</v>
      </c>
      <c r="V17" s="8" t="s">
        <v>77</v>
      </c>
      <c r="W17" s="4" t="s">
        <v>78</v>
      </c>
      <c r="X17" s="8" t="s">
        <v>79</v>
      </c>
      <c r="Y17" s="4" t="s">
        <v>80</v>
      </c>
      <c r="Z17" s="8" t="s">
        <v>81</v>
      </c>
      <c r="AA17" s="4" t="s">
        <v>82</v>
      </c>
      <c r="AB17" s="8" t="s">
        <v>83</v>
      </c>
      <c r="AC17" s="4" t="s">
        <v>84</v>
      </c>
    </row>
    <row r="18" spans="1:29">
      <c r="A18" s="1">
        <v>4220</v>
      </c>
      <c r="B18" s="1" t="s">
        <v>17</v>
      </c>
      <c r="C18" s="3">
        <f t="shared" ref="C18:D58" si="4">F18+H18+J18+L18+N18+P18+R18+T18+V18+X18+Z18+AB18</f>
        <v>0</v>
      </c>
      <c r="D18" s="2">
        <f t="shared" si="4"/>
        <v>0</v>
      </c>
      <c r="E18" s="2">
        <f>C18-D18</f>
        <v>0</v>
      </c>
      <c r="F18" s="9">
        <v>0</v>
      </c>
      <c r="G18" s="1">
        <v>0</v>
      </c>
      <c r="H18" s="9">
        <v>0</v>
      </c>
      <c r="I18" s="1">
        <v>0</v>
      </c>
      <c r="J18" s="9">
        <v>0</v>
      </c>
      <c r="K18" s="1">
        <v>0</v>
      </c>
      <c r="L18" s="9">
        <v>0</v>
      </c>
      <c r="M18" s="1">
        <v>0</v>
      </c>
      <c r="N18" s="9">
        <v>0</v>
      </c>
      <c r="O18" s="1">
        <v>0</v>
      </c>
      <c r="P18" s="9">
        <v>0</v>
      </c>
      <c r="Q18" s="1">
        <v>0</v>
      </c>
      <c r="R18" s="9">
        <v>0</v>
      </c>
      <c r="S18" s="1">
        <v>0</v>
      </c>
      <c r="T18" s="9">
        <v>0</v>
      </c>
      <c r="U18" s="1">
        <v>0</v>
      </c>
      <c r="V18" s="9">
        <v>0</v>
      </c>
      <c r="W18" s="1">
        <v>0</v>
      </c>
      <c r="X18" s="9">
        <v>0</v>
      </c>
      <c r="Y18" s="1">
        <v>0</v>
      </c>
      <c r="Z18" s="9">
        <v>0</v>
      </c>
      <c r="AA18" s="1">
        <v>0</v>
      </c>
      <c r="AB18" s="9">
        <v>0</v>
      </c>
      <c r="AC18" s="1">
        <v>0</v>
      </c>
    </row>
    <row r="19" spans="1:29">
      <c r="A19" s="1">
        <v>4300</v>
      </c>
      <c r="B19" s="1" t="s">
        <v>18</v>
      </c>
      <c r="C19" s="3">
        <f t="shared" si="4"/>
        <v>250000</v>
      </c>
      <c r="D19" s="2">
        <f t="shared" si="4"/>
        <v>0</v>
      </c>
      <c r="E19" s="2">
        <f t="shared" ref="E19:E59" si="5">C19-D19</f>
        <v>250000</v>
      </c>
      <c r="F19" s="9">
        <v>0</v>
      </c>
      <c r="G19" s="1">
        <v>0</v>
      </c>
      <c r="H19" s="9">
        <v>0</v>
      </c>
      <c r="I19" s="1">
        <v>0</v>
      </c>
      <c r="J19" s="9">
        <v>0</v>
      </c>
      <c r="K19" s="1">
        <v>0</v>
      </c>
      <c r="L19" s="9">
        <v>0</v>
      </c>
      <c r="M19" s="1">
        <v>0</v>
      </c>
      <c r="N19" s="9">
        <v>0</v>
      </c>
      <c r="O19" s="1">
        <v>0</v>
      </c>
      <c r="P19" s="9">
        <v>0</v>
      </c>
      <c r="Q19" s="1">
        <v>0</v>
      </c>
      <c r="R19" s="9">
        <v>0</v>
      </c>
      <c r="S19" s="1">
        <v>0</v>
      </c>
      <c r="T19" s="9">
        <v>0</v>
      </c>
      <c r="U19" s="1">
        <v>0</v>
      </c>
      <c r="V19" s="9">
        <v>250000</v>
      </c>
      <c r="W19" s="1">
        <v>0</v>
      </c>
      <c r="X19" s="9">
        <v>0</v>
      </c>
      <c r="Y19" s="1">
        <v>0</v>
      </c>
      <c r="Z19" s="9">
        <v>0</v>
      </c>
      <c r="AA19" s="1">
        <v>0</v>
      </c>
      <c r="AB19" s="9">
        <v>0</v>
      </c>
      <c r="AC19" s="1">
        <v>0</v>
      </c>
    </row>
    <row r="20" spans="1:29">
      <c r="A20" s="1">
        <v>4400</v>
      </c>
      <c r="B20" s="1" t="s">
        <v>19</v>
      </c>
      <c r="C20" s="3">
        <f t="shared" si="4"/>
        <v>0</v>
      </c>
      <c r="D20" s="2">
        <f t="shared" si="4"/>
        <v>0</v>
      </c>
      <c r="E20" s="2">
        <f t="shared" si="5"/>
        <v>0</v>
      </c>
      <c r="F20" s="9">
        <v>0</v>
      </c>
      <c r="G20" s="1">
        <v>0</v>
      </c>
      <c r="H20" s="9">
        <v>0</v>
      </c>
      <c r="I20" s="1">
        <v>0</v>
      </c>
      <c r="J20" s="9">
        <v>0</v>
      </c>
      <c r="K20" s="1">
        <v>0</v>
      </c>
      <c r="L20" s="9">
        <v>0</v>
      </c>
      <c r="M20" s="1">
        <v>0</v>
      </c>
      <c r="N20" s="9">
        <v>0</v>
      </c>
      <c r="O20" s="1">
        <v>0</v>
      </c>
      <c r="P20" s="9">
        <v>0</v>
      </c>
      <c r="Q20" s="1">
        <v>0</v>
      </c>
      <c r="R20" s="9">
        <v>0</v>
      </c>
      <c r="S20" s="1">
        <v>0</v>
      </c>
      <c r="T20" s="9">
        <v>0</v>
      </c>
      <c r="U20" s="1">
        <v>0</v>
      </c>
      <c r="V20" s="9">
        <v>0</v>
      </c>
      <c r="W20" s="1">
        <v>0</v>
      </c>
      <c r="X20" s="9">
        <v>0</v>
      </c>
      <c r="Y20" s="1">
        <v>0</v>
      </c>
      <c r="Z20" s="9">
        <v>0</v>
      </c>
      <c r="AA20" s="1">
        <v>0</v>
      </c>
      <c r="AB20" s="9">
        <v>0</v>
      </c>
      <c r="AC20" s="1">
        <v>0</v>
      </c>
    </row>
    <row r="21" spans="1:29">
      <c r="A21" s="1">
        <v>4610</v>
      </c>
      <c r="B21" s="1" t="s">
        <v>20</v>
      </c>
      <c r="C21" s="3">
        <f t="shared" si="4"/>
        <v>0</v>
      </c>
      <c r="D21" s="2">
        <f t="shared" si="4"/>
        <v>0</v>
      </c>
      <c r="E21" s="2">
        <f t="shared" si="5"/>
        <v>0</v>
      </c>
      <c r="F21" s="9">
        <v>0</v>
      </c>
      <c r="G21" s="1">
        <v>0</v>
      </c>
      <c r="H21" s="9">
        <v>0</v>
      </c>
      <c r="I21" s="1">
        <v>0</v>
      </c>
      <c r="J21" s="9">
        <v>0</v>
      </c>
      <c r="K21" s="1">
        <v>0</v>
      </c>
      <c r="L21" s="9">
        <v>0</v>
      </c>
      <c r="M21" s="1">
        <v>0</v>
      </c>
      <c r="N21" s="9">
        <v>0</v>
      </c>
      <c r="O21" s="1">
        <v>0</v>
      </c>
      <c r="P21" s="9">
        <v>0</v>
      </c>
      <c r="Q21" s="1">
        <v>0</v>
      </c>
      <c r="R21" s="9">
        <v>0</v>
      </c>
      <c r="S21" s="1">
        <v>0</v>
      </c>
      <c r="T21" s="9">
        <v>0</v>
      </c>
      <c r="U21" s="1">
        <v>0</v>
      </c>
      <c r="V21" s="9">
        <v>0</v>
      </c>
      <c r="W21" s="1">
        <v>0</v>
      </c>
      <c r="X21" s="9">
        <v>0</v>
      </c>
      <c r="Y21" s="1">
        <v>0</v>
      </c>
      <c r="Z21" s="9">
        <v>0</v>
      </c>
      <c r="AA21" s="1">
        <v>0</v>
      </c>
      <c r="AB21" s="9">
        <v>0</v>
      </c>
      <c r="AC21" s="1">
        <v>0</v>
      </c>
    </row>
    <row r="22" spans="1:29">
      <c r="A22" s="1">
        <v>4620</v>
      </c>
      <c r="B22" s="1" t="s">
        <v>21</v>
      </c>
      <c r="C22" s="3">
        <f t="shared" si="4"/>
        <v>0</v>
      </c>
      <c r="D22" s="2">
        <f t="shared" si="4"/>
        <v>0</v>
      </c>
      <c r="E22" s="2">
        <f t="shared" si="5"/>
        <v>0</v>
      </c>
      <c r="F22" s="9">
        <v>0</v>
      </c>
      <c r="G22" s="1">
        <v>0</v>
      </c>
      <c r="H22" s="9">
        <v>0</v>
      </c>
      <c r="I22" s="1">
        <v>0</v>
      </c>
      <c r="J22" s="9">
        <v>0</v>
      </c>
      <c r="K22" s="1">
        <v>0</v>
      </c>
      <c r="L22" s="9">
        <v>0</v>
      </c>
      <c r="M22" s="1">
        <v>0</v>
      </c>
      <c r="N22" s="9">
        <v>0</v>
      </c>
      <c r="O22" s="1">
        <v>0</v>
      </c>
      <c r="P22" s="9">
        <v>0</v>
      </c>
      <c r="Q22" s="1">
        <v>0</v>
      </c>
      <c r="R22" s="9">
        <v>0</v>
      </c>
      <c r="S22" s="1">
        <v>0</v>
      </c>
      <c r="T22" s="9">
        <v>0</v>
      </c>
      <c r="U22" s="1">
        <v>0</v>
      </c>
      <c r="V22" s="9">
        <v>0</v>
      </c>
      <c r="W22" s="1">
        <v>0</v>
      </c>
      <c r="X22" s="9">
        <v>0</v>
      </c>
      <c r="Y22" s="1">
        <v>0</v>
      </c>
      <c r="Z22" s="9">
        <v>0</v>
      </c>
      <c r="AA22" s="1">
        <v>0</v>
      </c>
      <c r="AB22" s="9">
        <v>0</v>
      </c>
      <c r="AC22" s="1">
        <v>0</v>
      </c>
    </row>
    <row r="23" spans="1:29">
      <c r="A23" s="1">
        <v>4625</v>
      </c>
      <c r="B23" s="1" t="s">
        <v>22</v>
      </c>
      <c r="C23" s="3">
        <f t="shared" si="4"/>
        <v>0</v>
      </c>
      <c r="D23" s="2">
        <f t="shared" si="4"/>
        <v>0</v>
      </c>
      <c r="E23" s="2">
        <f t="shared" si="5"/>
        <v>0</v>
      </c>
      <c r="F23" s="9">
        <v>0</v>
      </c>
      <c r="G23" s="1">
        <v>0</v>
      </c>
      <c r="H23" s="9">
        <v>0</v>
      </c>
      <c r="I23" s="1">
        <v>0</v>
      </c>
      <c r="J23" s="9">
        <v>0</v>
      </c>
      <c r="K23" s="1">
        <v>0</v>
      </c>
      <c r="L23" s="9">
        <v>0</v>
      </c>
      <c r="M23" s="1">
        <v>0</v>
      </c>
      <c r="N23" s="9">
        <v>0</v>
      </c>
      <c r="O23" s="1">
        <v>0</v>
      </c>
      <c r="P23" s="9">
        <v>0</v>
      </c>
      <c r="Q23" s="1">
        <v>0</v>
      </c>
      <c r="R23" s="9">
        <v>0</v>
      </c>
      <c r="S23" s="1">
        <v>0</v>
      </c>
      <c r="T23" s="9">
        <v>0</v>
      </c>
      <c r="U23" s="1">
        <v>0</v>
      </c>
      <c r="V23" s="9">
        <v>0</v>
      </c>
      <c r="W23" s="1">
        <v>0</v>
      </c>
      <c r="X23" s="9">
        <v>0</v>
      </c>
      <c r="Y23" s="1">
        <v>0</v>
      </c>
      <c r="Z23" s="9">
        <v>0</v>
      </c>
      <c r="AA23" s="1">
        <v>0</v>
      </c>
      <c r="AB23" s="9">
        <v>0</v>
      </c>
      <c r="AC23" s="1">
        <v>0</v>
      </c>
    </row>
    <row r="24" spans="1:29">
      <c r="A24" s="1">
        <v>4640</v>
      </c>
      <c r="B24" s="1" t="s">
        <v>23</v>
      </c>
      <c r="C24" s="3">
        <f t="shared" si="4"/>
        <v>0</v>
      </c>
      <c r="D24" s="2">
        <f t="shared" si="4"/>
        <v>0</v>
      </c>
      <c r="E24" s="2">
        <f t="shared" si="5"/>
        <v>0</v>
      </c>
      <c r="F24" s="9">
        <v>0</v>
      </c>
      <c r="G24" s="1">
        <v>0</v>
      </c>
      <c r="H24" s="9">
        <v>0</v>
      </c>
      <c r="I24" s="1">
        <v>0</v>
      </c>
      <c r="J24" s="9">
        <v>0</v>
      </c>
      <c r="K24" s="1">
        <v>0</v>
      </c>
      <c r="L24" s="9">
        <v>0</v>
      </c>
      <c r="M24" s="1">
        <v>0</v>
      </c>
      <c r="N24" s="9">
        <v>0</v>
      </c>
      <c r="O24" s="1">
        <v>0</v>
      </c>
      <c r="P24" s="9">
        <v>0</v>
      </c>
      <c r="Q24" s="1">
        <v>0</v>
      </c>
      <c r="R24" s="9">
        <v>0</v>
      </c>
      <c r="S24" s="1">
        <v>0</v>
      </c>
      <c r="T24" s="9">
        <v>0</v>
      </c>
      <c r="U24" s="1">
        <v>0</v>
      </c>
      <c r="V24" s="9">
        <v>0</v>
      </c>
      <c r="W24" s="1">
        <v>0</v>
      </c>
      <c r="X24" s="9">
        <v>0</v>
      </c>
      <c r="Y24" s="1">
        <v>0</v>
      </c>
      <c r="Z24" s="9">
        <v>0</v>
      </c>
      <c r="AA24" s="1">
        <v>0</v>
      </c>
      <c r="AB24" s="9">
        <v>0</v>
      </c>
      <c r="AC24" s="1">
        <v>0</v>
      </c>
    </row>
    <row r="25" spans="1:29">
      <c r="A25" s="1">
        <v>5000</v>
      </c>
      <c r="B25" s="1" t="s">
        <v>24</v>
      </c>
      <c r="C25" s="3">
        <f t="shared" si="4"/>
        <v>0</v>
      </c>
      <c r="D25" s="2">
        <f t="shared" si="4"/>
        <v>0</v>
      </c>
      <c r="E25" s="2">
        <f t="shared" si="5"/>
        <v>0</v>
      </c>
      <c r="F25" s="9">
        <v>0</v>
      </c>
      <c r="G25" s="1">
        <v>0</v>
      </c>
      <c r="H25" s="9">
        <v>0</v>
      </c>
      <c r="I25" s="1">
        <v>0</v>
      </c>
      <c r="J25" s="9">
        <v>0</v>
      </c>
      <c r="K25" s="1">
        <v>0</v>
      </c>
      <c r="L25" s="9">
        <v>0</v>
      </c>
      <c r="M25" s="1">
        <v>0</v>
      </c>
      <c r="N25" s="9">
        <v>0</v>
      </c>
      <c r="O25" s="1">
        <v>0</v>
      </c>
      <c r="P25" s="9">
        <v>0</v>
      </c>
      <c r="Q25" s="1">
        <v>0</v>
      </c>
      <c r="R25" s="9">
        <v>0</v>
      </c>
      <c r="S25" s="1">
        <v>0</v>
      </c>
      <c r="T25" s="9">
        <v>0</v>
      </c>
      <c r="U25" s="1">
        <v>0</v>
      </c>
      <c r="V25" s="9">
        <v>0</v>
      </c>
      <c r="W25" s="1">
        <v>0</v>
      </c>
      <c r="X25" s="9">
        <v>0</v>
      </c>
      <c r="Y25" s="1">
        <v>0</v>
      </c>
      <c r="Z25" s="9">
        <v>0</v>
      </c>
      <c r="AA25" s="1">
        <v>0</v>
      </c>
      <c r="AB25" s="9">
        <v>0</v>
      </c>
      <c r="AC25" s="1">
        <v>0</v>
      </c>
    </row>
    <row r="26" spans="1:29">
      <c r="A26" s="1">
        <v>5010</v>
      </c>
      <c r="B26" s="1" t="s">
        <v>25</v>
      </c>
      <c r="C26" s="3">
        <f t="shared" si="4"/>
        <v>30000</v>
      </c>
      <c r="D26" s="2">
        <f t="shared" si="4"/>
        <v>0</v>
      </c>
      <c r="E26" s="2">
        <f t="shared" si="5"/>
        <v>30000</v>
      </c>
      <c r="F26" s="9">
        <v>0</v>
      </c>
      <c r="G26" s="1">
        <v>0</v>
      </c>
      <c r="H26" s="9">
        <v>0</v>
      </c>
      <c r="I26" s="1">
        <v>0</v>
      </c>
      <c r="J26" s="9">
        <v>0</v>
      </c>
      <c r="K26" s="1">
        <v>0</v>
      </c>
      <c r="L26" s="9">
        <v>0</v>
      </c>
      <c r="M26" s="1">
        <v>0</v>
      </c>
      <c r="N26" s="9">
        <v>0</v>
      </c>
      <c r="O26" s="1">
        <v>0</v>
      </c>
      <c r="P26" s="9">
        <v>0</v>
      </c>
      <c r="Q26" s="1">
        <v>0</v>
      </c>
      <c r="R26" s="9">
        <v>0</v>
      </c>
      <c r="S26" s="1">
        <v>0</v>
      </c>
      <c r="T26" s="9">
        <v>0</v>
      </c>
      <c r="U26" s="1">
        <v>0</v>
      </c>
      <c r="V26" s="9">
        <f>0+'5010'!J17</f>
        <v>30000</v>
      </c>
      <c r="W26" s="1">
        <v>0</v>
      </c>
      <c r="X26" s="9">
        <v>0</v>
      </c>
      <c r="Y26" s="1">
        <v>0</v>
      </c>
      <c r="Z26" s="9">
        <v>0</v>
      </c>
      <c r="AA26" s="1">
        <v>0</v>
      </c>
      <c r="AB26" s="9">
        <v>0</v>
      </c>
      <c r="AC26" s="1">
        <v>0</v>
      </c>
    </row>
    <row r="27" spans="1:29">
      <c r="A27" s="19">
        <v>5180</v>
      </c>
      <c r="B27" s="20" t="s">
        <v>191</v>
      </c>
      <c r="C27" s="3">
        <f t="shared" si="4"/>
        <v>0</v>
      </c>
      <c r="D27" s="2">
        <f t="shared" si="4"/>
        <v>0</v>
      </c>
      <c r="E27" s="2">
        <f t="shared" si="5"/>
        <v>0</v>
      </c>
      <c r="F27" s="23">
        <v>0</v>
      </c>
      <c r="G27" s="20">
        <v>0</v>
      </c>
      <c r="H27" s="23">
        <v>0</v>
      </c>
      <c r="I27" s="20">
        <v>0</v>
      </c>
      <c r="J27" s="23">
        <v>0</v>
      </c>
      <c r="K27" s="20">
        <v>0</v>
      </c>
      <c r="L27" s="23">
        <v>0</v>
      </c>
      <c r="M27" s="20">
        <v>0</v>
      </c>
      <c r="N27" s="23">
        <v>0</v>
      </c>
      <c r="O27" s="20">
        <v>0</v>
      </c>
      <c r="P27" s="23">
        <v>0</v>
      </c>
      <c r="Q27" s="20">
        <v>0</v>
      </c>
      <c r="R27" s="23">
        <v>0</v>
      </c>
      <c r="S27" s="20">
        <v>0</v>
      </c>
      <c r="T27" s="23">
        <v>0</v>
      </c>
      <c r="U27" s="20">
        <v>0</v>
      </c>
      <c r="V27" s="23">
        <v>0</v>
      </c>
      <c r="W27" s="20">
        <v>0</v>
      </c>
      <c r="X27" s="23">
        <v>0</v>
      </c>
      <c r="Y27" s="20">
        <v>0</v>
      </c>
      <c r="Z27" s="23">
        <v>0</v>
      </c>
      <c r="AA27" s="20">
        <v>0</v>
      </c>
      <c r="AB27" s="23">
        <v>0</v>
      </c>
      <c r="AC27" s="20">
        <v>0</v>
      </c>
    </row>
    <row r="28" spans="1:29">
      <c r="A28" s="1">
        <v>5330</v>
      </c>
      <c r="B28" s="1" t="s">
        <v>26</v>
      </c>
      <c r="C28" s="3">
        <f t="shared" si="4"/>
        <v>0</v>
      </c>
      <c r="D28" s="2">
        <f t="shared" si="4"/>
        <v>0</v>
      </c>
      <c r="E28" s="2">
        <f t="shared" si="5"/>
        <v>0</v>
      </c>
      <c r="F28" s="9">
        <v>0</v>
      </c>
      <c r="G28" s="1">
        <v>0</v>
      </c>
      <c r="H28" s="9">
        <v>0</v>
      </c>
      <c r="I28" s="1">
        <v>0</v>
      </c>
      <c r="J28" s="9">
        <v>0</v>
      </c>
      <c r="K28" s="1">
        <v>0</v>
      </c>
      <c r="L28" s="9">
        <v>0</v>
      </c>
      <c r="M28" s="1">
        <v>0</v>
      </c>
      <c r="N28" s="9">
        <v>0</v>
      </c>
      <c r="O28" s="1">
        <v>0</v>
      </c>
      <c r="P28" s="9">
        <v>0</v>
      </c>
      <c r="Q28" s="1">
        <v>0</v>
      </c>
      <c r="R28" s="9">
        <v>0</v>
      </c>
      <c r="S28" s="1">
        <v>0</v>
      </c>
      <c r="T28" s="9">
        <v>0</v>
      </c>
      <c r="U28" s="1">
        <v>0</v>
      </c>
      <c r="V28" s="9">
        <v>0</v>
      </c>
      <c r="W28" s="1">
        <v>0</v>
      </c>
      <c r="X28" s="9">
        <v>0</v>
      </c>
      <c r="Y28" s="1">
        <v>0</v>
      </c>
      <c r="Z28" s="9">
        <v>0</v>
      </c>
      <c r="AA28" s="1">
        <v>0</v>
      </c>
      <c r="AB28" s="9">
        <v>0</v>
      </c>
      <c r="AC28" s="1">
        <v>0</v>
      </c>
    </row>
    <row r="29" spans="1:29">
      <c r="A29" s="19">
        <v>5400</v>
      </c>
      <c r="B29" s="20" t="s">
        <v>196</v>
      </c>
      <c r="C29" s="3">
        <f t="shared" si="4"/>
        <v>4230</v>
      </c>
      <c r="D29" s="2">
        <f t="shared" si="4"/>
        <v>0</v>
      </c>
      <c r="E29" s="2">
        <f t="shared" si="5"/>
        <v>4230</v>
      </c>
      <c r="F29" s="23">
        <v>0</v>
      </c>
      <c r="G29" s="20">
        <v>0</v>
      </c>
      <c r="H29" s="23">
        <v>0</v>
      </c>
      <c r="I29" s="20">
        <v>0</v>
      </c>
      <c r="J29" s="23">
        <v>0</v>
      </c>
      <c r="K29" s="20">
        <v>0</v>
      </c>
      <c r="L29" s="23">
        <v>0</v>
      </c>
      <c r="M29" s="20">
        <v>0</v>
      </c>
      <c r="N29" s="23">
        <v>0</v>
      </c>
      <c r="O29" s="20">
        <v>0</v>
      </c>
      <c r="P29" s="23">
        <v>0</v>
      </c>
      <c r="Q29" s="20">
        <v>0</v>
      </c>
      <c r="R29" s="23">
        <v>0</v>
      </c>
      <c r="S29" s="20">
        <v>0</v>
      </c>
      <c r="T29" s="23">
        <v>0</v>
      </c>
      <c r="U29" s="20">
        <v>0</v>
      </c>
      <c r="V29" s="23">
        <v>0</v>
      </c>
      <c r="W29" s="20">
        <v>0</v>
      </c>
      <c r="X29" s="23">
        <v>0</v>
      </c>
      <c r="Y29" s="20">
        <v>0</v>
      </c>
      <c r="Z29" s="23">
        <f>0+'5010'!J17*0.141</f>
        <v>4230</v>
      </c>
      <c r="AA29" s="20">
        <v>0</v>
      </c>
      <c r="AB29" s="23">
        <v>0</v>
      </c>
      <c r="AC29" s="20">
        <v>0</v>
      </c>
    </row>
    <row r="30" spans="1:29">
      <c r="A30" s="1">
        <v>5990</v>
      </c>
      <c r="B30" s="1" t="s">
        <v>27</v>
      </c>
      <c r="C30" s="3">
        <f t="shared" si="4"/>
        <v>0</v>
      </c>
      <c r="D30" s="2">
        <f t="shared" si="4"/>
        <v>0</v>
      </c>
      <c r="E30" s="2">
        <f t="shared" si="5"/>
        <v>0</v>
      </c>
      <c r="F30" s="9">
        <v>0</v>
      </c>
      <c r="G30" s="1">
        <v>0</v>
      </c>
      <c r="H30" s="9">
        <v>0</v>
      </c>
      <c r="I30" s="1">
        <v>0</v>
      </c>
      <c r="J30" s="9">
        <v>0</v>
      </c>
      <c r="K30" s="1">
        <v>0</v>
      </c>
      <c r="L30" s="9">
        <v>0</v>
      </c>
      <c r="M30" s="1">
        <v>0</v>
      </c>
      <c r="N30" s="9">
        <v>0</v>
      </c>
      <c r="O30" s="1">
        <v>0</v>
      </c>
      <c r="P30" s="9">
        <v>0</v>
      </c>
      <c r="Q30" s="1">
        <v>0</v>
      </c>
      <c r="R30" s="9">
        <v>0</v>
      </c>
      <c r="S30" s="1">
        <v>0</v>
      </c>
      <c r="T30" s="9">
        <v>0</v>
      </c>
      <c r="U30" s="1">
        <v>0</v>
      </c>
      <c r="V30" s="9">
        <v>0</v>
      </c>
      <c r="W30" s="1">
        <v>0</v>
      </c>
      <c r="X30" s="9">
        <v>0</v>
      </c>
      <c r="Y30" s="1">
        <v>0</v>
      </c>
      <c r="Z30" s="9">
        <v>0</v>
      </c>
      <c r="AA30" s="1">
        <v>0</v>
      </c>
      <c r="AB30" s="9">
        <v>0</v>
      </c>
      <c r="AC30" s="1">
        <v>0</v>
      </c>
    </row>
    <row r="31" spans="1:29">
      <c r="A31" s="1">
        <v>6310</v>
      </c>
      <c r="B31" s="1" t="s">
        <v>28</v>
      </c>
      <c r="C31" s="3">
        <f t="shared" si="4"/>
        <v>0</v>
      </c>
      <c r="D31" s="2">
        <f t="shared" si="4"/>
        <v>0</v>
      </c>
      <c r="E31" s="2">
        <f t="shared" si="5"/>
        <v>0</v>
      </c>
      <c r="F31" s="9">
        <v>0</v>
      </c>
      <c r="G31" s="1">
        <v>0</v>
      </c>
      <c r="H31" s="9">
        <v>0</v>
      </c>
      <c r="I31" s="1">
        <v>0</v>
      </c>
      <c r="J31" s="9">
        <v>0</v>
      </c>
      <c r="K31" s="1">
        <v>0</v>
      </c>
      <c r="L31" s="9">
        <v>0</v>
      </c>
      <c r="M31" s="1">
        <v>0</v>
      </c>
      <c r="N31" s="9">
        <v>0</v>
      </c>
      <c r="O31" s="1">
        <v>0</v>
      </c>
      <c r="P31" s="9">
        <v>0</v>
      </c>
      <c r="Q31" s="1">
        <v>0</v>
      </c>
      <c r="R31" s="9">
        <v>0</v>
      </c>
      <c r="S31" s="1">
        <v>0</v>
      </c>
      <c r="T31" s="9">
        <v>0</v>
      </c>
      <c r="U31" s="1">
        <v>0</v>
      </c>
      <c r="V31" s="9">
        <v>0</v>
      </c>
      <c r="W31" s="1">
        <v>0</v>
      </c>
      <c r="X31" s="9">
        <v>0</v>
      </c>
      <c r="Y31" s="1">
        <v>0</v>
      </c>
      <c r="Z31" s="9">
        <v>0</v>
      </c>
      <c r="AA31" s="1">
        <v>0</v>
      </c>
      <c r="AB31" s="9">
        <v>0</v>
      </c>
      <c r="AC31" s="1">
        <v>0</v>
      </c>
    </row>
    <row r="32" spans="1:29">
      <c r="A32" s="1">
        <v>6549</v>
      </c>
      <c r="B32" s="1" t="s">
        <v>29</v>
      </c>
      <c r="C32" s="3">
        <f t="shared" si="4"/>
        <v>0</v>
      </c>
      <c r="D32" s="2">
        <f t="shared" si="4"/>
        <v>0</v>
      </c>
      <c r="E32" s="2">
        <f t="shared" si="5"/>
        <v>0</v>
      </c>
      <c r="F32" s="9">
        <v>0</v>
      </c>
      <c r="G32" s="1">
        <v>0</v>
      </c>
      <c r="H32" s="9">
        <v>0</v>
      </c>
      <c r="I32" s="1">
        <v>0</v>
      </c>
      <c r="J32" s="9">
        <v>0</v>
      </c>
      <c r="K32" s="1">
        <v>0</v>
      </c>
      <c r="L32" s="9">
        <v>0</v>
      </c>
      <c r="M32" s="1">
        <v>0</v>
      </c>
      <c r="N32" s="9">
        <v>0</v>
      </c>
      <c r="O32" s="1">
        <v>0</v>
      </c>
      <c r="P32" s="9">
        <v>0</v>
      </c>
      <c r="Q32" s="1">
        <v>0</v>
      </c>
      <c r="R32" s="9">
        <v>0</v>
      </c>
      <c r="S32" s="1">
        <v>0</v>
      </c>
      <c r="T32" s="9">
        <v>0</v>
      </c>
      <c r="U32" s="1">
        <v>0</v>
      </c>
      <c r="V32" s="9">
        <v>0</v>
      </c>
      <c r="W32" s="1">
        <v>0</v>
      </c>
      <c r="X32" s="9">
        <v>0</v>
      </c>
      <c r="Y32" s="1">
        <v>0</v>
      </c>
      <c r="Z32" s="9">
        <v>0</v>
      </c>
      <c r="AA32" s="1">
        <v>0</v>
      </c>
      <c r="AB32" s="9">
        <v>0</v>
      </c>
      <c r="AC32" s="1">
        <v>0</v>
      </c>
    </row>
    <row r="33" spans="1:29">
      <c r="A33" s="1">
        <v>6551</v>
      </c>
      <c r="B33" s="1" t="s">
        <v>30</v>
      </c>
      <c r="C33" s="3">
        <f t="shared" si="4"/>
        <v>0</v>
      </c>
      <c r="D33" s="2">
        <f t="shared" si="4"/>
        <v>0</v>
      </c>
      <c r="E33" s="2">
        <f t="shared" si="5"/>
        <v>0</v>
      </c>
      <c r="F33" s="9">
        <v>0</v>
      </c>
      <c r="G33" s="1">
        <v>0</v>
      </c>
      <c r="H33" s="9">
        <v>0</v>
      </c>
      <c r="I33" s="1">
        <v>0</v>
      </c>
      <c r="J33" s="9">
        <v>0</v>
      </c>
      <c r="K33" s="1">
        <v>0</v>
      </c>
      <c r="L33" s="9">
        <v>0</v>
      </c>
      <c r="M33" s="1">
        <v>0</v>
      </c>
      <c r="N33" s="9">
        <v>0</v>
      </c>
      <c r="O33" s="1">
        <v>0</v>
      </c>
      <c r="P33" s="9">
        <v>0</v>
      </c>
      <c r="Q33" s="1">
        <v>0</v>
      </c>
      <c r="R33" s="9">
        <v>0</v>
      </c>
      <c r="S33" s="1">
        <v>0</v>
      </c>
      <c r="T33" s="9">
        <v>0</v>
      </c>
      <c r="U33" s="1">
        <v>0</v>
      </c>
      <c r="V33" s="9">
        <v>0</v>
      </c>
      <c r="W33" s="1">
        <v>0</v>
      </c>
      <c r="X33" s="9">
        <v>0</v>
      </c>
      <c r="Y33" s="1">
        <v>0</v>
      </c>
      <c r="Z33" s="9">
        <v>0</v>
      </c>
      <c r="AA33" s="1">
        <v>0</v>
      </c>
      <c r="AB33" s="9">
        <v>0</v>
      </c>
      <c r="AC33" s="1">
        <v>0</v>
      </c>
    </row>
    <row r="34" spans="1:29">
      <c r="A34" s="1">
        <v>6553</v>
      </c>
      <c r="B34" s="1" t="s">
        <v>31</v>
      </c>
      <c r="C34" s="3">
        <f t="shared" si="4"/>
        <v>0</v>
      </c>
      <c r="D34" s="2">
        <f t="shared" si="4"/>
        <v>0</v>
      </c>
      <c r="E34" s="2">
        <f t="shared" si="5"/>
        <v>0</v>
      </c>
      <c r="F34" s="9">
        <v>0</v>
      </c>
      <c r="G34" s="1">
        <v>0</v>
      </c>
      <c r="H34" s="9">
        <v>0</v>
      </c>
      <c r="I34" s="1">
        <v>0</v>
      </c>
      <c r="J34" s="9">
        <v>0</v>
      </c>
      <c r="K34" s="1">
        <v>0</v>
      </c>
      <c r="L34" s="9">
        <v>0</v>
      </c>
      <c r="M34" s="1">
        <v>0</v>
      </c>
      <c r="N34" s="9">
        <v>0</v>
      </c>
      <c r="O34" s="1">
        <v>0</v>
      </c>
      <c r="P34" s="9">
        <v>0</v>
      </c>
      <c r="Q34" s="1">
        <v>0</v>
      </c>
      <c r="R34" s="9">
        <v>0</v>
      </c>
      <c r="S34" s="1">
        <v>0</v>
      </c>
      <c r="T34" s="9">
        <v>0</v>
      </c>
      <c r="U34" s="1">
        <v>0</v>
      </c>
      <c r="V34" s="9">
        <v>0</v>
      </c>
      <c r="W34" s="1">
        <v>0</v>
      </c>
      <c r="X34" s="9">
        <v>0</v>
      </c>
      <c r="Y34" s="1">
        <v>0</v>
      </c>
      <c r="Z34" s="9">
        <v>0</v>
      </c>
      <c r="AA34" s="1">
        <v>0</v>
      </c>
      <c r="AB34" s="9">
        <v>0</v>
      </c>
      <c r="AC34" s="1">
        <v>0</v>
      </c>
    </row>
    <row r="35" spans="1:29">
      <c r="A35" s="1">
        <v>6600</v>
      </c>
      <c r="B35" s="1" t="s">
        <v>32</v>
      </c>
      <c r="C35" s="3">
        <f t="shared" si="4"/>
        <v>0</v>
      </c>
      <c r="D35" s="2">
        <f t="shared" si="4"/>
        <v>0</v>
      </c>
      <c r="E35" s="2">
        <f t="shared" si="5"/>
        <v>0</v>
      </c>
      <c r="F35" s="9">
        <v>0</v>
      </c>
      <c r="G35" s="1">
        <v>0</v>
      </c>
      <c r="H35" s="9">
        <v>0</v>
      </c>
      <c r="I35" s="1">
        <v>0</v>
      </c>
      <c r="J35" s="9">
        <v>0</v>
      </c>
      <c r="K35" s="1">
        <v>0</v>
      </c>
      <c r="L35" s="9">
        <v>0</v>
      </c>
      <c r="M35" s="1">
        <v>0</v>
      </c>
      <c r="N35" s="9">
        <v>0</v>
      </c>
      <c r="O35" s="1">
        <v>0</v>
      </c>
      <c r="P35" s="9">
        <v>0</v>
      </c>
      <c r="Q35" s="1">
        <v>0</v>
      </c>
      <c r="R35" s="9">
        <v>0</v>
      </c>
      <c r="S35" s="1">
        <v>0</v>
      </c>
      <c r="T35" s="9">
        <v>0</v>
      </c>
      <c r="U35" s="1">
        <v>0</v>
      </c>
      <c r="V35" s="9">
        <v>0</v>
      </c>
      <c r="W35" s="1">
        <v>0</v>
      </c>
      <c r="X35" s="9">
        <v>0</v>
      </c>
      <c r="Y35" s="1">
        <v>0</v>
      </c>
      <c r="Z35" s="9">
        <v>0</v>
      </c>
      <c r="AA35" s="1">
        <v>0</v>
      </c>
      <c r="AB35" s="9">
        <v>0</v>
      </c>
      <c r="AC35" s="1">
        <v>0</v>
      </c>
    </row>
    <row r="36" spans="1:29">
      <c r="A36" s="1">
        <v>6620</v>
      </c>
      <c r="B36" s="1" t="s">
        <v>33</v>
      </c>
      <c r="C36" s="3">
        <f t="shared" si="4"/>
        <v>35000</v>
      </c>
      <c r="D36" s="2">
        <f t="shared" si="4"/>
        <v>0</v>
      </c>
      <c r="E36" s="2">
        <f t="shared" si="5"/>
        <v>35000</v>
      </c>
      <c r="F36" s="9">
        <v>0</v>
      </c>
      <c r="G36" s="1">
        <v>0</v>
      </c>
      <c r="H36" s="9">
        <v>0</v>
      </c>
      <c r="I36" s="1">
        <v>0</v>
      </c>
      <c r="J36" s="9">
        <v>0</v>
      </c>
      <c r="K36" s="1">
        <v>0</v>
      </c>
      <c r="L36" s="9">
        <v>0</v>
      </c>
      <c r="M36" s="1">
        <v>0</v>
      </c>
      <c r="N36" s="9">
        <v>0</v>
      </c>
      <c r="O36" s="1">
        <v>0</v>
      </c>
      <c r="P36" s="9">
        <v>0</v>
      </c>
      <c r="Q36" s="1">
        <v>0</v>
      </c>
      <c r="R36" s="9">
        <v>0</v>
      </c>
      <c r="S36" s="1">
        <v>0</v>
      </c>
      <c r="T36" s="9">
        <v>35000</v>
      </c>
      <c r="U36" s="1">
        <v>0</v>
      </c>
      <c r="V36" s="9">
        <v>0</v>
      </c>
      <c r="W36" s="1">
        <v>0</v>
      </c>
      <c r="X36" s="9">
        <v>0</v>
      </c>
      <c r="Y36" s="1">
        <v>0</v>
      </c>
      <c r="Z36" s="9">
        <v>0</v>
      </c>
      <c r="AA36" s="1">
        <v>0</v>
      </c>
      <c r="AB36" s="9">
        <v>0</v>
      </c>
      <c r="AC36" s="1">
        <v>0</v>
      </c>
    </row>
    <row r="37" spans="1:29">
      <c r="A37" s="1">
        <v>6652</v>
      </c>
      <c r="B37" s="1" t="s">
        <v>34</v>
      </c>
      <c r="C37" s="3">
        <f t="shared" si="4"/>
        <v>0</v>
      </c>
      <c r="D37" s="2">
        <f t="shared" si="4"/>
        <v>0</v>
      </c>
      <c r="E37" s="2">
        <f t="shared" si="5"/>
        <v>0</v>
      </c>
      <c r="F37" s="9">
        <v>0</v>
      </c>
      <c r="G37" s="1">
        <v>0</v>
      </c>
      <c r="H37" s="9">
        <v>0</v>
      </c>
      <c r="I37" s="1">
        <v>0</v>
      </c>
      <c r="J37" s="9">
        <v>0</v>
      </c>
      <c r="K37" s="1">
        <v>0</v>
      </c>
      <c r="L37" s="9">
        <v>0</v>
      </c>
      <c r="M37" s="1">
        <v>0</v>
      </c>
      <c r="N37" s="9">
        <v>0</v>
      </c>
      <c r="O37" s="1">
        <v>0</v>
      </c>
      <c r="P37" s="9">
        <v>0</v>
      </c>
      <c r="Q37" s="1">
        <v>0</v>
      </c>
      <c r="R37" s="9">
        <v>0</v>
      </c>
      <c r="S37" s="1">
        <v>0</v>
      </c>
      <c r="T37" s="9">
        <v>0</v>
      </c>
      <c r="U37" s="1">
        <v>0</v>
      </c>
      <c r="V37" s="9">
        <v>0</v>
      </c>
      <c r="W37" s="1">
        <v>0</v>
      </c>
      <c r="X37" s="9">
        <v>0</v>
      </c>
      <c r="Y37" s="1">
        <v>0</v>
      </c>
      <c r="Z37" s="9">
        <v>0</v>
      </c>
      <c r="AA37" s="1">
        <v>0</v>
      </c>
      <c r="AB37" s="9">
        <v>0</v>
      </c>
      <c r="AC37" s="1">
        <v>0</v>
      </c>
    </row>
    <row r="38" spans="1:29">
      <c r="A38" s="1">
        <v>6700</v>
      </c>
      <c r="B38" s="1" t="s">
        <v>35</v>
      </c>
      <c r="C38" s="3">
        <f t="shared" si="4"/>
        <v>0</v>
      </c>
      <c r="D38" s="2">
        <f t="shared" si="4"/>
        <v>0</v>
      </c>
      <c r="E38" s="2">
        <f t="shared" si="5"/>
        <v>0</v>
      </c>
      <c r="F38" s="9">
        <v>0</v>
      </c>
      <c r="G38" s="1">
        <v>0</v>
      </c>
      <c r="H38" s="9">
        <v>0</v>
      </c>
      <c r="I38" s="1">
        <v>0</v>
      </c>
      <c r="J38" s="9">
        <v>0</v>
      </c>
      <c r="K38" s="1">
        <v>0</v>
      </c>
      <c r="L38" s="9">
        <v>0</v>
      </c>
      <c r="M38" s="1">
        <v>0</v>
      </c>
      <c r="N38" s="9">
        <v>0</v>
      </c>
      <c r="O38" s="1">
        <v>0</v>
      </c>
      <c r="P38" s="9">
        <v>0</v>
      </c>
      <c r="Q38" s="1">
        <v>0</v>
      </c>
      <c r="R38" s="9">
        <v>0</v>
      </c>
      <c r="S38" s="1">
        <v>0</v>
      </c>
      <c r="T38" s="9">
        <v>0</v>
      </c>
      <c r="U38" s="1">
        <v>0</v>
      </c>
      <c r="V38" s="9">
        <v>0</v>
      </c>
      <c r="W38" s="1">
        <v>0</v>
      </c>
      <c r="X38" s="9">
        <v>0</v>
      </c>
      <c r="Y38" s="1">
        <v>0</v>
      </c>
      <c r="Z38" s="9">
        <v>0</v>
      </c>
      <c r="AA38" s="1">
        <v>0</v>
      </c>
      <c r="AB38" s="9">
        <v>0</v>
      </c>
      <c r="AC38" s="1">
        <v>0</v>
      </c>
    </row>
    <row r="39" spans="1:29">
      <c r="A39" s="1">
        <v>6710</v>
      </c>
      <c r="B39" s="1" t="s">
        <v>36</v>
      </c>
      <c r="C39" s="3">
        <f t="shared" si="4"/>
        <v>0</v>
      </c>
      <c r="D39" s="2">
        <f t="shared" si="4"/>
        <v>0</v>
      </c>
      <c r="E39" s="2">
        <f t="shared" si="5"/>
        <v>0</v>
      </c>
      <c r="F39" s="9">
        <v>0</v>
      </c>
      <c r="G39" s="1">
        <v>0</v>
      </c>
      <c r="H39" s="9">
        <v>0</v>
      </c>
      <c r="I39" s="1">
        <v>0</v>
      </c>
      <c r="J39" s="9">
        <v>0</v>
      </c>
      <c r="K39" s="1">
        <v>0</v>
      </c>
      <c r="L39" s="9">
        <v>0</v>
      </c>
      <c r="M39" s="1">
        <v>0</v>
      </c>
      <c r="N39" s="9">
        <v>0</v>
      </c>
      <c r="O39" s="1">
        <v>0</v>
      </c>
      <c r="P39" s="9">
        <v>0</v>
      </c>
      <c r="Q39" s="1">
        <v>0</v>
      </c>
      <c r="R39" s="9">
        <v>0</v>
      </c>
      <c r="S39" s="1">
        <v>0</v>
      </c>
      <c r="T39" s="9">
        <v>0</v>
      </c>
      <c r="U39" s="1">
        <v>0</v>
      </c>
      <c r="V39" s="9">
        <v>0</v>
      </c>
      <c r="W39" s="1">
        <v>0</v>
      </c>
      <c r="X39" s="9">
        <v>0</v>
      </c>
      <c r="Y39" s="1">
        <v>0</v>
      </c>
      <c r="Z39" s="9">
        <v>0</v>
      </c>
      <c r="AA39" s="1">
        <v>0</v>
      </c>
      <c r="AB39" s="9">
        <v>0</v>
      </c>
      <c r="AC39" s="1">
        <v>0</v>
      </c>
    </row>
    <row r="40" spans="1:29">
      <c r="A40" s="1">
        <v>6800</v>
      </c>
      <c r="B40" s="1" t="s">
        <v>37</v>
      </c>
      <c r="C40" s="3">
        <f t="shared" si="4"/>
        <v>0</v>
      </c>
      <c r="D40" s="2">
        <f t="shared" si="4"/>
        <v>0</v>
      </c>
      <c r="E40" s="2">
        <f t="shared" si="5"/>
        <v>0</v>
      </c>
      <c r="F40" s="9">
        <v>0</v>
      </c>
      <c r="G40" s="1">
        <v>0</v>
      </c>
      <c r="H40" s="9">
        <v>0</v>
      </c>
      <c r="I40" s="1">
        <v>0</v>
      </c>
      <c r="J40" s="9">
        <v>0</v>
      </c>
      <c r="K40" s="1">
        <v>0</v>
      </c>
      <c r="L40" s="9">
        <v>0</v>
      </c>
      <c r="M40" s="1">
        <v>0</v>
      </c>
      <c r="N40" s="9">
        <v>0</v>
      </c>
      <c r="O40" s="1">
        <v>0</v>
      </c>
      <c r="P40" s="9">
        <v>0</v>
      </c>
      <c r="Q40" s="1">
        <v>0</v>
      </c>
      <c r="R40" s="9">
        <v>0</v>
      </c>
      <c r="S40" s="1">
        <v>0</v>
      </c>
      <c r="T40" s="9">
        <v>0</v>
      </c>
      <c r="U40" s="1">
        <v>0</v>
      </c>
      <c r="V40" s="9">
        <v>0</v>
      </c>
      <c r="W40" s="1">
        <v>0</v>
      </c>
      <c r="X40" s="9">
        <v>0</v>
      </c>
      <c r="Y40" s="1">
        <v>0</v>
      </c>
      <c r="Z40" s="9">
        <v>0</v>
      </c>
      <c r="AA40" s="1">
        <v>0</v>
      </c>
      <c r="AB40" s="9">
        <v>0</v>
      </c>
      <c r="AC40" s="1">
        <v>0</v>
      </c>
    </row>
    <row r="41" spans="1:29">
      <c r="A41" s="1">
        <v>6801</v>
      </c>
      <c r="B41" s="1" t="s">
        <v>38</v>
      </c>
      <c r="C41" s="3">
        <f t="shared" si="4"/>
        <v>0</v>
      </c>
      <c r="D41" s="2">
        <f t="shared" si="4"/>
        <v>0</v>
      </c>
      <c r="E41" s="2">
        <f t="shared" si="5"/>
        <v>0</v>
      </c>
      <c r="F41" s="9">
        <v>0</v>
      </c>
      <c r="G41" s="1">
        <v>0</v>
      </c>
      <c r="H41" s="9">
        <v>0</v>
      </c>
      <c r="I41" s="1">
        <v>0</v>
      </c>
      <c r="J41" s="9">
        <v>0</v>
      </c>
      <c r="K41" s="1">
        <v>0</v>
      </c>
      <c r="L41" s="9">
        <v>0</v>
      </c>
      <c r="M41" s="1">
        <v>0</v>
      </c>
      <c r="N41" s="9">
        <v>0</v>
      </c>
      <c r="O41" s="1">
        <v>0</v>
      </c>
      <c r="P41" s="9">
        <v>0</v>
      </c>
      <c r="Q41" s="1">
        <v>0</v>
      </c>
      <c r="R41" s="9">
        <v>0</v>
      </c>
      <c r="S41" s="1">
        <v>0</v>
      </c>
      <c r="T41" s="9">
        <v>0</v>
      </c>
      <c r="U41" s="1">
        <v>0</v>
      </c>
      <c r="V41" s="9">
        <v>0</v>
      </c>
      <c r="W41" s="1">
        <v>0</v>
      </c>
      <c r="X41" s="9">
        <v>0</v>
      </c>
      <c r="Y41" s="1">
        <v>0</v>
      </c>
      <c r="Z41" s="9">
        <v>0</v>
      </c>
      <c r="AA41" s="1">
        <v>0</v>
      </c>
      <c r="AB41" s="9">
        <v>0</v>
      </c>
      <c r="AC41" s="1">
        <v>0</v>
      </c>
    </row>
    <row r="42" spans="1:29">
      <c r="A42" s="1">
        <v>6860</v>
      </c>
      <c r="B42" s="1" t="s">
        <v>39</v>
      </c>
      <c r="C42" s="3">
        <f t="shared" si="4"/>
        <v>3000</v>
      </c>
      <c r="D42" s="2">
        <f t="shared" si="4"/>
        <v>0</v>
      </c>
      <c r="E42" s="2">
        <f t="shared" si="5"/>
        <v>3000</v>
      </c>
      <c r="F42" s="9">
        <v>0</v>
      </c>
      <c r="G42" s="1">
        <v>0</v>
      </c>
      <c r="H42" s="9">
        <v>0</v>
      </c>
      <c r="I42" s="1">
        <v>0</v>
      </c>
      <c r="J42" s="9">
        <v>0</v>
      </c>
      <c r="K42" s="1">
        <v>0</v>
      </c>
      <c r="L42" s="9">
        <v>0</v>
      </c>
      <c r="M42" s="1">
        <v>0</v>
      </c>
      <c r="N42" s="9">
        <v>1500</v>
      </c>
      <c r="O42" s="1">
        <v>0</v>
      </c>
      <c r="P42" s="9">
        <v>1500</v>
      </c>
      <c r="Q42" s="1">
        <v>0</v>
      </c>
      <c r="R42" s="9">
        <v>0</v>
      </c>
      <c r="S42" s="1">
        <v>0</v>
      </c>
      <c r="T42" s="9">
        <v>0</v>
      </c>
      <c r="U42" s="1">
        <v>0</v>
      </c>
      <c r="V42" s="9">
        <v>0</v>
      </c>
      <c r="W42" s="1">
        <v>0</v>
      </c>
      <c r="X42" s="9">
        <v>0</v>
      </c>
      <c r="Y42" s="1">
        <v>0</v>
      </c>
      <c r="Z42" s="9">
        <v>0</v>
      </c>
      <c r="AA42" s="1">
        <v>0</v>
      </c>
      <c r="AB42" s="9">
        <v>0</v>
      </c>
      <c r="AC42" s="1">
        <v>0</v>
      </c>
    </row>
    <row r="43" spans="1:29">
      <c r="A43" s="1">
        <v>6861</v>
      </c>
      <c r="B43" s="1" t="s">
        <v>40</v>
      </c>
      <c r="C43" s="3">
        <f t="shared" si="4"/>
        <v>0</v>
      </c>
      <c r="D43" s="2">
        <f t="shared" si="4"/>
        <v>0</v>
      </c>
      <c r="E43" s="2">
        <f t="shared" si="5"/>
        <v>0</v>
      </c>
      <c r="F43" s="9">
        <v>0</v>
      </c>
      <c r="G43" s="1">
        <v>0</v>
      </c>
      <c r="H43" s="9">
        <v>0</v>
      </c>
      <c r="I43" s="1">
        <v>0</v>
      </c>
      <c r="J43" s="9">
        <v>0</v>
      </c>
      <c r="K43" s="1">
        <v>0</v>
      </c>
      <c r="L43" s="9">
        <v>0</v>
      </c>
      <c r="M43" s="1">
        <v>0</v>
      </c>
      <c r="N43" s="9">
        <v>0</v>
      </c>
      <c r="O43" s="1">
        <v>0</v>
      </c>
      <c r="P43" s="9">
        <v>0</v>
      </c>
      <c r="Q43" s="1">
        <v>0</v>
      </c>
      <c r="R43" s="9">
        <v>0</v>
      </c>
      <c r="S43" s="1">
        <v>0</v>
      </c>
      <c r="T43" s="9">
        <v>0</v>
      </c>
      <c r="U43" s="1">
        <v>0</v>
      </c>
      <c r="V43" s="9">
        <v>0</v>
      </c>
      <c r="W43" s="1">
        <v>0</v>
      </c>
      <c r="X43" s="9">
        <v>0</v>
      </c>
      <c r="Y43" s="1">
        <v>0</v>
      </c>
      <c r="Z43" s="9">
        <v>0</v>
      </c>
      <c r="AA43" s="1">
        <v>0</v>
      </c>
      <c r="AB43" s="9">
        <v>0</v>
      </c>
      <c r="AC43" s="1">
        <v>0</v>
      </c>
    </row>
    <row r="44" spans="1:29">
      <c r="A44" s="1">
        <v>6862</v>
      </c>
      <c r="B44" s="1" t="s">
        <v>41</v>
      </c>
      <c r="C44" s="3">
        <f t="shared" si="4"/>
        <v>10000</v>
      </c>
      <c r="D44" s="2">
        <f t="shared" si="4"/>
        <v>0</v>
      </c>
      <c r="E44" s="2">
        <f t="shared" si="5"/>
        <v>10000</v>
      </c>
      <c r="F44" s="9">
        <v>0</v>
      </c>
      <c r="G44" s="1">
        <v>0</v>
      </c>
      <c r="H44" s="9">
        <v>0</v>
      </c>
      <c r="I44" s="1">
        <v>0</v>
      </c>
      <c r="J44" s="9">
        <v>0</v>
      </c>
      <c r="K44" s="1">
        <v>0</v>
      </c>
      <c r="L44" s="9">
        <v>0</v>
      </c>
      <c r="M44" s="1">
        <v>0</v>
      </c>
      <c r="N44" s="9">
        <v>0</v>
      </c>
      <c r="O44" s="1">
        <v>0</v>
      </c>
      <c r="P44" s="9">
        <v>0</v>
      </c>
      <c r="Q44" s="1">
        <v>0</v>
      </c>
      <c r="R44" s="9">
        <v>0</v>
      </c>
      <c r="S44" s="1">
        <v>0</v>
      </c>
      <c r="T44" s="9">
        <v>10000</v>
      </c>
      <c r="U44" s="1">
        <v>0</v>
      </c>
      <c r="V44" s="9">
        <v>0</v>
      </c>
      <c r="W44" s="1">
        <v>0</v>
      </c>
      <c r="X44" s="9">
        <v>0</v>
      </c>
      <c r="Y44" s="1">
        <v>0</v>
      </c>
      <c r="Z44" s="9">
        <v>0</v>
      </c>
      <c r="AA44" s="1">
        <v>0</v>
      </c>
      <c r="AB44" s="9">
        <v>0</v>
      </c>
      <c r="AC44" s="1">
        <v>0</v>
      </c>
    </row>
    <row r="45" spans="1:29">
      <c r="A45" s="1">
        <v>6901</v>
      </c>
      <c r="B45" s="1" t="s">
        <v>42</v>
      </c>
      <c r="C45" s="3">
        <f t="shared" si="4"/>
        <v>2000</v>
      </c>
      <c r="D45" s="2">
        <f t="shared" si="4"/>
        <v>0</v>
      </c>
      <c r="E45" s="2">
        <f t="shared" si="5"/>
        <v>2000</v>
      </c>
      <c r="F45" s="9">
        <v>0</v>
      </c>
      <c r="G45" s="1">
        <v>0</v>
      </c>
      <c r="H45" s="9">
        <v>0</v>
      </c>
      <c r="I45" s="1">
        <v>0</v>
      </c>
      <c r="J45" s="9">
        <v>0</v>
      </c>
      <c r="K45" s="1">
        <v>0</v>
      </c>
      <c r="L45" s="9">
        <v>0</v>
      </c>
      <c r="M45" s="1">
        <v>0</v>
      </c>
      <c r="N45" s="9">
        <v>0</v>
      </c>
      <c r="O45" s="1">
        <v>0</v>
      </c>
      <c r="P45" s="9">
        <v>2000</v>
      </c>
      <c r="Q45" s="1">
        <v>0</v>
      </c>
      <c r="R45" s="9">
        <v>0</v>
      </c>
      <c r="S45" s="1">
        <v>0</v>
      </c>
      <c r="T45" s="9">
        <v>0</v>
      </c>
      <c r="U45" s="1">
        <v>0</v>
      </c>
      <c r="V45" s="9">
        <v>0</v>
      </c>
      <c r="W45" s="1">
        <v>0</v>
      </c>
      <c r="X45" s="9">
        <v>0</v>
      </c>
      <c r="Y45" s="1">
        <v>0</v>
      </c>
      <c r="Z45" s="9">
        <v>0</v>
      </c>
      <c r="AA45" s="1">
        <v>0</v>
      </c>
      <c r="AB45" s="9">
        <v>0</v>
      </c>
      <c r="AC45" s="1">
        <v>0</v>
      </c>
    </row>
    <row r="46" spans="1:29">
      <c r="A46" s="1">
        <v>6902</v>
      </c>
      <c r="B46" s="1" t="s">
        <v>43</v>
      </c>
      <c r="C46" s="3">
        <f t="shared" si="4"/>
        <v>0</v>
      </c>
      <c r="D46" s="2">
        <f t="shared" si="4"/>
        <v>0</v>
      </c>
      <c r="E46" s="2">
        <f t="shared" si="5"/>
        <v>0</v>
      </c>
      <c r="F46" s="9">
        <v>0</v>
      </c>
      <c r="G46" s="1">
        <v>0</v>
      </c>
      <c r="H46" s="9">
        <v>0</v>
      </c>
      <c r="I46" s="1">
        <v>0</v>
      </c>
      <c r="J46" s="9">
        <v>0</v>
      </c>
      <c r="K46" s="1">
        <v>0</v>
      </c>
      <c r="L46" s="9">
        <v>0</v>
      </c>
      <c r="M46" s="1">
        <v>0</v>
      </c>
      <c r="N46" s="9">
        <v>0</v>
      </c>
      <c r="O46" s="1">
        <v>0</v>
      </c>
      <c r="P46" s="9">
        <v>0</v>
      </c>
      <c r="Q46" s="1">
        <v>0</v>
      </c>
      <c r="R46" s="9">
        <v>0</v>
      </c>
      <c r="S46" s="1">
        <v>0</v>
      </c>
      <c r="T46" s="9">
        <v>0</v>
      </c>
      <c r="U46" s="1">
        <v>0</v>
      </c>
      <c r="V46" s="9">
        <v>0</v>
      </c>
      <c r="W46" s="1">
        <v>0</v>
      </c>
      <c r="X46" s="9">
        <v>0</v>
      </c>
      <c r="Y46" s="1">
        <v>0</v>
      </c>
      <c r="Z46" s="9">
        <v>0</v>
      </c>
      <c r="AA46" s="1">
        <v>0</v>
      </c>
      <c r="AB46" s="9">
        <v>0</v>
      </c>
      <c r="AC46" s="1">
        <v>0</v>
      </c>
    </row>
    <row r="47" spans="1:29">
      <c r="A47" s="1">
        <v>7320</v>
      </c>
      <c r="B47" s="1" t="s">
        <v>44</v>
      </c>
      <c r="C47" s="3">
        <f t="shared" si="4"/>
        <v>0</v>
      </c>
      <c r="D47" s="2">
        <f t="shared" si="4"/>
        <v>0</v>
      </c>
      <c r="E47" s="2">
        <f t="shared" si="5"/>
        <v>0</v>
      </c>
      <c r="F47" s="9">
        <v>0</v>
      </c>
      <c r="G47" s="1">
        <v>0</v>
      </c>
      <c r="H47" s="9">
        <v>0</v>
      </c>
      <c r="I47" s="1">
        <v>0</v>
      </c>
      <c r="J47" s="9">
        <v>0</v>
      </c>
      <c r="K47" s="1">
        <v>0</v>
      </c>
      <c r="L47" s="9">
        <v>0</v>
      </c>
      <c r="M47" s="1">
        <v>0</v>
      </c>
      <c r="N47" s="9">
        <v>0</v>
      </c>
      <c r="O47" s="1">
        <v>0</v>
      </c>
      <c r="P47" s="9">
        <v>0</v>
      </c>
      <c r="Q47" s="1">
        <v>0</v>
      </c>
      <c r="R47" s="9">
        <v>0</v>
      </c>
      <c r="S47" s="1">
        <v>0</v>
      </c>
      <c r="T47" s="9">
        <v>0</v>
      </c>
      <c r="U47" s="1">
        <v>0</v>
      </c>
      <c r="V47" s="9">
        <v>0</v>
      </c>
      <c r="W47" s="1">
        <v>0</v>
      </c>
      <c r="X47" s="9">
        <v>0</v>
      </c>
      <c r="Y47" s="1">
        <v>0</v>
      </c>
      <c r="Z47" s="9">
        <v>0</v>
      </c>
      <c r="AA47" s="1">
        <v>0</v>
      </c>
      <c r="AB47" s="9">
        <v>0</v>
      </c>
      <c r="AC47" s="1">
        <v>0</v>
      </c>
    </row>
    <row r="48" spans="1:29">
      <c r="A48" s="1">
        <v>7420</v>
      </c>
      <c r="B48" s="1" t="s">
        <v>45</v>
      </c>
      <c r="C48" s="3">
        <f t="shared" si="4"/>
        <v>0</v>
      </c>
      <c r="D48" s="2">
        <f t="shared" si="4"/>
        <v>0</v>
      </c>
      <c r="E48" s="2">
        <f t="shared" si="5"/>
        <v>0</v>
      </c>
      <c r="F48" s="9">
        <v>0</v>
      </c>
      <c r="G48" s="1">
        <v>0</v>
      </c>
      <c r="H48" s="9">
        <v>0</v>
      </c>
      <c r="I48" s="1">
        <v>0</v>
      </c>
      <c r="J48" s="9">
        <v>0</v>
      </c>
      <c r="K48" s="1">
        <v>0</v>
      </c>
      <c r="L48" s="9">
        <v>0</v>
      </c>
      <c r="M48" s="1">
        <v>0</v>
      </c>
      <c r="N48" s="9">
        <v>0</v>
      </c>
      <c r="O48" s="1">
        <v>0</v>
      </c>
      <c r="P48" s="9">
        <v>0</v>
      </c>
      <c r="Q48" s="1">
        <v>0</v>
      </c>
      <c r="R48" s="9">
        <v>0</v>
      </c>
      <c r="S48" s="1">
        <v>0</v>
      </c>
      <c r="T48" s="9">
        <v>0</v>
      </c>
      <c r="U48" s="1">
        <v>0</v>
      </c>
      <c r="V48" s="9">
        <v>0</v>
      </c>
      <c r="W48" s="1">
        <v>0</v>
      </c>
      <c r="X48" s="9">
        <v>0</v>
      </c>
      <c r="Y48" s="1">
        <v>0</v>
      </c>
      <c r="Z48" s="9">
        <v>0</v>
      </c>
      <c r="AA48" s="1">
        <v>0</v>
      </c>
      <c r="AB48" s="9">
        <v>0</v>
      </c>
      <c r="AC48" s="1">
        <v>0</v>
      </c>
    </row>
    <row r="49" spans="1:29">
      <c r="A49" s="1">
        <v>7500</v>
      </c>
      <c r="B49" s="1" t="s">
        <v>46</v>
      </c>
      <c r="C49" s="3">
        <f t="shared" si="4"/>
        <v>0</v>
      </c>
      <c r="D49" s="2">
        <f t="shared" si="4"/>
        <v>0</v>
      </c>
      <c r="E49" s="2">
        <f t="shared" si="5"/>
        <v>0</v>
      </c>
      <c r="F49" s="9">
        <v>0</v>
      </c>
      <c r="G49" s="1">
        <v>0</v>
      </c>
      <c r="H49" s="9">
        <v>0</v>
      </c>
      <c r="I49" s="1">
        <v>0</v>
      </c>
      <c r="J49" s="9">
        <v>0</v>
      </c>
      <c r="K49" s="1">
        <v>0</v>
      </c>
      <c r="L49" s="9">
        <v>0</v>
      </c>
      <c r="M49" s="1">
        <v>0</v>
      </c>
      <c r="N49" s="9">
        <v>0</v>
      </c>
      <c r="O49" s="1">
        <v>0</v>
      </c>
      <c r="P49" s="9">
        <v>0</v>
      </c>
      <c r="Q49" s="1">
        <v>0</v>
      </c>
      <c r="R49" s="9">
        <v>0</v>
      </c>
      <c r="S49" s="1">
        <v>0</v>
      </c>
      <c r="T49" s="9">
        <v>0</v>
      </c>
      <c r="U49" s="1">
        <v>0</v>
      </c>
      <c r="V49" s="9">
        <v>0</v>
      </c>
      <c r="W49" s="1">
        <v>0</v>
      </c>
      <c r="X49" s="9">
        <v>0</v>
      </c>
      <c r="Y49" s="1">
        <v>0</v>
      </c>
      <c r="Z49" s="9">
        <v>0</v>
      </c>
      <c r="AA49" s="1">
        <v>0</v>
      </c>
      <c r="AB49" s="9">
        <v>0</v>
      </c>
      <c r="AC49" s="1">
        <v>0</v>
      </c>
    </row>
    <row r="50" spans="1:29">
      <c r="A50" s="1">
        <v>7720</v>
      </c>
      <c r="B50" s="1" t="s">
        <v>47</v>
      </c>
      <c r="C50" s="3">
        <f t="shared" si="4"/>
        <v>0</v>
      </c>
      <c r="D50" s="2">
        <f t="shared" si="4"/>
        <v>0</v>
      </c>
      <c r="E50" s="2">
        <f t="shared" si="5"/>
        <v>0</v>
      </c>
      <c r="F50" s="9">
        <v>0</v>
      </c>
      <c r="G50" s="1">
        <v>0</v>
      </c>
      <c r="H50" s="9">
        <v>0</v>
      </c>
      <c r="I50" s="1">
        <v>0</v>
      </c>
      <c r="J50" s="9">
        <v>0</v>
      </c>
      <c r="K50" s="1">
        <v>0</v>
      </c>
      <c r="L50" s="9">
        <v>0</v>
      </c>
      <c r="M50" s="1">
        <v>0</v>
      </c>
      <c r="N50" s="9">
        <v>0</v>
      </c>
      <c r="O50" s="1">
        <v>0</v>
      </c>
      <c r="P50" s="9">
        <v>0</v>
      </c>
      <c r="Q50" s="1">
        <v>0</v>
      </c>
      <c r="R50" s="9">
        <v>0</v>
      </c>
      <c r="S50" s="1">
        <v>0</v>
      </c>
      <c r="T50" s="9">
        <v>0</v>
      </c>
      <c r="U50" s="1">
        <v>0</v>
      </c>
      <c r="V50" s="9">
        <v>0</v>
      </c>
      <c r="W50" s="1">
        <v>0</v>
      </c>
      <c r="X50" s="9">
        <v>0</v>
      </c>
      <c r="Y50" s="1">
        <v>0</v>
      </c>
      <c r="Z50" s="9">
        <v>0</v>
      </c>
      <c r="AA50" s="1">
        <v>0</v>
      </c>
      <c r="AB50" s="9">
        <v>0</v>
      </c>
      <c r="AC50" s="1">
        <v>0</v>
      </c>
    </row>
    <row r="51" spans="1:29">
      <c r="A51" s="1">
        <v>7770</v>
      </c>
      <c r="B51" s="1" t="s">
        <v>48</v>
      </c>
      <c r="C51" s="3">
        <f t="shared" si="4"/>
        <v>5000</v>
      </c>
      <c r="D51" s="2">
        <f t="shared" si="4"/>
        <v>0</v>
      </c>
      <c r="E51" s="2">
        <f t="shared" si="5"/>
        <v>5000</v>
      </c>
      <c r="F51" s="9">
        <v>0</v>
      </c>
      <c r="G51" s="1">
        <v>0</v>
      </c>
      <c r="H51" s="9">
        <v>0</v>
      </c>
      <c r="I51" s="1">
        <v>0</v>
      </c>
      <c r="J51" s="9">
        <v>0</v>
      </c>
      <c r="K51" s="1">
        <v>0</v>
      </c>
      <c r="L51" s="9">
        <v>0</v>
      </c>
      <c r="M51" s="1">
        <v>0</v>
      </c>
      <c r="N51" s="9">
        <v>0</v>
      </c>
      <c r="O51" s="1">
        <v>0</v>
      </c>
      <c r="P51" s="9">
        <v>0</v>
      </c>
      <c r="Q51" s="1">
        <v>0</v>
      </c>
      <c r="R51" s="9">
        <v>0</v>
      </c>
      <c r="S51" s="1">
        <v>0</v>
      </c>
      <c r="T51" s="9">
        <v>5000</v>
      </c>
      <c r="U51" s="1">
        <v>0</v>
      </c>
      <c r="V51" s="9">
        <v>0</v>
      </c>
      <c r="W51" s="1">
        <v>0</v>
      </c>
      <c r="X51" s="9">
        <v>0</v>
      </c>
      <c r="Y51" s="1">
        <v>0</v>
      </c>
      <c r="Z51" s="9">
        <v>0</v>
      </c>
      <c r="AA51" s="1">
        <v>0</v>
      </c>
      <c r="AB51" s="9">
        <v>0</v>
      </c>
      <c r="AC51" s="1">
        <v>0</v>
      </c>
    </row>
    <row r="52" spans="1:29">
      <c r="A52" s="1">
        <v>7771</v>
      </c>
      <c r="B52" s="1" t="s">
        <v>49</v>
      </c>
      <c r="C52" s="3">
        <f t="shared" si="4"/>
        <v>0</v>
      </c>
      <c r="D52" s="2">
        <f t="shared" si="4"/>
        <v>0</v>
      </c>
      <c r="E52" s="2">
        <f t="shared" si="5"/>
        <v>0</v>
      </c>
      <c r="F52" s="9">
        <v>0</v>
      </c>
      <c r="G52" s="1">
        <v>0</v>
      </c>
      <c r="H52" s="9">
        <v>0</v>
      </c>
      <c r="I52" s="1">
        <v>0</v>
      </c>
      <c r="J52" s="9">
        <v>0</v>
      </c>
      <c r="K52" s="1">
        <v>0</v>
      </c>
      <c r="L52" s="9">
        <v>0</v>
      </c>
      <c r="M52" s="1">
        <v>0</v>
      </c>
      <c r="N52" s="9">
        <v>0</v>
      </c>
      <c r="O52" s="1">
        <v>0</v>
      </c>
      <c r="P52" s="9">
        <v>0</v>
      </c>
      <c r="Q52" s="1">
        <v>0</v>
      </c>
      <c r="R52" s="9">
        <v>0</v>
      </c>
      <c r="S52" s="1">
        <v>0</v>
      </c>
      <c r="T52" s="9">
        <v>0</v>
      </c>
      <c r="U52" s="1">
        <v>0</v>
      </c>
      <c r="V52" s="9">
        <v>0</v>
      </c>
      <c r="W52" s="1">
        <v>0</v>
      </c>
      <c r="X52" s="9">
        <v>0</v>
      </c>
      <c r="Y52" s="1">
        <v>0</v>
      </c>
      <c r="Z52" s="9">
        <v>0</v>
      </c>
      <c r="AA52" s="1">
        <v>0</v>
      </c>
      <c r="AB52" s="9">
        <v>0</v>
      </c>
      <c r="AC52" s="1">
        <v>0</v>
      </c>
    </row>
    <row r="53" spans="1:29">
      <c r="A53" s="1">
        <v>7790</v>
      </c>
      <c r="B53" s="1" t="s">
        <v>50</v>
      </c>
      <c r="C53" s="3">
        <f t="shared" si="4"/>
        <v>0</v>
      </c>
      <c r="D53" s="2">
        <f t="shared" si="4"/>
        <v>0</v>
      </c>
      <c r="E53" s="2">
        <f t="shared" si="5"/>
        <v>0</v>
      </c>
      <c r="F53" s="9">
        <v>0</v>
      </c>
      <c r="G53" s="1">
        <v>0</v>
      </c>
      <c r="H53" s="9">
        <v>0</v>
      </c>
      <c r="I53" s="1">
        <v>0</v>
      </c>
      <c r="J53" s="9">
        <v>0</v>
      </c>
      <c r="K53" s="1">
        <v>0</v>
      </c>
      <c r="L53" s="9">
        <v>0</v>
      </c>
      <c r="M53" s="1">
        <v>0</v>
      </c>
      <c r="N53" s="9">
        <v>0</v>
      </c>
      <c r="O53" s="1">
        <v>0</v>
      </c>
      <c r="P53" s="9">
        <v>0</v>
      </c>
      <c r="Q53" s="1">
        <v>0</v>
      </c>
      <c r="R53" s="9">
        <v>0</v>
      </c>
      <c r="S53" s="1">
        <v>0</v>
      </c>
      <c r="T53" s="9">
        <v>0</v>
      </c>
      <c r="U53" s="1">
        <v>0</v>
      </c>
      <c r="V53" s="9">
        <v>0</v>
      </c>
      <c r="W53" s="1">
        <v>0</v>
      </c>
      <c r="X53" s="9">
        <v>0</v>
      </c>
      <c r="Y53" s="1">
        <v>0</v>
      </c>
      <c r="Z53" s="9">
        <v>0</v>
      </c>
      <c r="AA53" s="1">
        <v>0</v>
      </c>
      <c r="AB53" s="9">
        <v>0</v>
      </c>
      <c r="AC53" s="1">
        <v>0</v>
      </c>
    </row>
    <row r="54" spans="1:29">
      <c r="A54" s="1">
        <v>7793</v>
      </c>
      <c r="B54" s="1" t="s">
        <v>51</v>
      </c>
      <c r="C54" s="3">
        <f t="shared" si="4"/>
        <v>0</v>
      </c>
      <c r="D54" s="2">
        <f t="shared" si="4"/>
        <v>0</v>
      </c>
      <c r="E54" s="2">
        <v>0</v>
      </c>
      <c r="F54" s="9">
        <v>0</v>
      </c>
      <c r="G54" s="1">
        <v>0</v>
      </c>
      <c r="H54" s="9">
        <v>0</v>
      </c>
      <c r="I54" s="1">
        <v>0</v>
      </c>
      <c r="J54" s="9">
        <v>0</v>
      </c>
      <c r="K54" s="1">
        <v>0</v>
      </c>
      <c r="L54" s="9">
        <v>0</v>
      </c>
      <c r="M54" s="1">
        <v>0</v>
      </c>
      <c r="N54" s="9">
        <v>0</v>
      </c>
      <c r="O54" s="1">
        <v>0</v>
      </c>
      <c r="P54" s="9">
        <v>0</v>
      </c>
      <c r="Q54" s="1">
        <v>0</v>
      </c>
      <c r="R54" s="9">
        <v>0</v>
      </c>
      <c r="S54" s="1">
        <v>0</v>
      </c>
      <c r="T54" s="9">
        <v>0</v>
      </c>
      <c r="U54" s="1">
        <v>0</v>
      </c>
      <c r="V54" s="9">
        <v>0</v>
      </c>
      <c r="W54" s="1">
        <v>0</v>
      </c>
      <c r="X54" s="9">
        <v>0</v>
      </c>
      <c r="Y54" s="1">
        <v>0</v>
      </c>
      <c r="Z54" s="9">
        <v>0</v>
      </c>
      <c r="AA54" s="1">
        <v>0</v>
      </c>
      <c r="AB54" s="9">
        <v>0</v>
      </c>
      <c r="AC54" s="1">
        <v>0</v>
      </c>
    </row>
    <row r="55" spans="1:29">
      <c r="A55" s="1">
        <v>8050</v>
      </c>
      <c r="B55" s="1" t="s">
        <v>52</v>
      </c>
      <c r="C55" s="3">
        <f t="shared" si="4"/>
        <v>0</v>
      </c>
      <c r="D55" s="2">
        <f t="shared" si="4"/>
        <v>0</v>
      </c>
      <c r="E55" s="2">
        <f t="shared" si="5"/>
        <v>0</v>
      </c>
      <c r="F55" s="9">
        <v>0</v>
      </c>
      <c r="G55" s="1">
        <v>0</v>
      </c>
      <c r="H55" s="9">
        <v>0</v>
      </c>
      <c r="I55" s="1">
        <v>0</v>
      </c>
      <c r="J55" s="9">
        <v>0</v>
      </c>
      <c r="K55" s="1">
        <v>0</v>
      </c>
      <c r="L55" s="9">
        <v>0</v>
      </c>
      <c r="M55" s="1">
        <v>0</v>
      </c>
      <c r="N55" s="9">
        <v>0</v>
      </c>
      <c r="O55" s="1">
        <v>0</v>
      </c>
      <c r="P55" s="9">
        <v>0</v>
      </c>
      <c r="Q55" s="1">
        <v>0</v>
      </c>
      <c r="R55" s="9">
        <v>0</v>
      </c>
      <c r="S55" s="1">
        <v>0</v>
      </c>
      <c r="T55" s="9">
        <v>0</v>
      </c>
      <c r="U55" s="1">
        <v>0</v>
      </c>
      <c r="V55" s="9">
        <v>0</v>
      </c>
      <c r="W55" s="1">
        <v>0</v>
      </c>
      <c r="X55" s="9">
        <v>0</v>
      </c>
      <c r="Y55" s="1">
        <v>0</v>
      </c>
      <c r="Z55" s="9">
        <v>0</v>
      </c>
      <c r="AA55" s="1">
        <v>0</v>
      </c>
      <c r="AB55" s="9">
        <v>0</v>
      </c>
      <c r="AC55" s="1">
        <v>0</v>
      </c>
    </row>
    <row r="56" spans="1:29">
      <c r="A56" s="1">
        <v>8150</v>
      </c>
      <c r="B56" s="1" t="s">
        <v>53</v>
      </c>
      <c r="C56" s="3">
        <f t="shared" si="4"/>
        <v>0</v>
      </c>
      <c r="D56" s="2">
        <f t="shared" si="4"/>
        <v>0</v>
      </c>
      <c r="E56" s="2">
        <f t="shared" si="5"/>
        <v>0</v>
      </c>
      <c r="F56" s="9">
        <v>0</v>
      </c>
      <c r="G56" s="1">
        <v>0</v>
      </c>
      <c r="H56" s="9">
        <v>0</v>
      </c>
      <c r="I56" s="1">
        <v>0</v>
      </c>
      <c r="J56" s="9">
        <v>0</v>
      </c>
      <c r="K56" s="1">
        <v>0</v>
      </c>
      <c r="L56" s="9">
        <v>0</v>
      </c>
      <c r="M56" s="1">
        <v>0</v>
      </c>
      <c r="N56" s="9">
        <v>0</v>
      </c>
      <c r="O56" s="1">
        <v>0</v>
      </c>
      <c r="P56" s="9">
        <v>0</v>
      </c>
      <c r="Q56" s="1">
        <v>0</v>
      </c>
      <c r="R56" s="9">
        <v>0</v>
      </c>
      <c r="S56" s="1">
        <v>0</v>
      </c>
      <c r="T56" s="9">
        <v>0</v>
      </c>
      <c r="U56" s="1">
        <v>0</v>
      </c>
      <c r="V56" s="9">
        <v>0</v>
      </c>
      <c r="W56" s="1">
        <v>0</v>
      </c>
      <c r="X56" s="9">
        <v>0</v>
      </c>
      <c r="Y56" s="1">
        <v>0</v>
      </c>
      <c r="Z56" s="9">
        <v>0</v>
      </c>
      <c r="AA56" s="1">
        <v>0</v>
      </c>
      <c r="AB56" s="9">
        <v>0</v>
      </c>
      <c r="AC56" s="1">
        <v>0</v>
      </c>
    </row>
    <row r="57" spans="1:29">
      <c r="A57" s="1">
        <v>8960</v>
      </c>
      <c r="B57" s="1" t="s">
        <v>54</v>
      </c>
      <c r="C57" s="3">
        <f t="shared" si="4"/>
        <v>0</v>
      </c>
      <c r="D57" s="2">
        <f t="shared" si="4"/>
        <v>0</v>
      </c>
      <c r="E57" s="2">
        <f t="shared" si="5"/>
        <v>0</v>
      </c>
      <c r="F57" s="9">
        <v>0</v>
      </c>
      <c r="G57" s="1">
        <v>0</v>
      </c>
      <c r="H57" s="9">
        <v>0</v>
      </c>
      <c r="I57" s="1">
        <v>0</v>
      </c>
      <c r="J57" s="9">
        <v>0</v>
      </c>
      <c r="K57" s="1">
        <v>0</v>
      </c>
      <c r="L57" s="9">
        <v>0</v>
      </c>
      <c r="M57" s="1">
        <v>0</v>
      </c>
      <c r="N57" s="9">
        <v>0</v>
      </c>
      <c r="O57" s="1">
        <v>0</v>
      </c>
      <c r="P57" s="9">
        <v>0</v>
      </c>
      <c r="Q57" s="1">
        <v>0</v>
      </c>
      <c r="R57" s="9">
        <v>0</v>
      </c>
      <c r="S57" s="1">
        <v>0</v>
      </c>
      <c r="T57" s="9">
        <v>0</v>
      </c>
      <c r="U57" s="1">
        <v>0</v>
      </c>
      <c r="V57" s="9">
        <v>0</v>
      </c>
      <c r="W57" s="1">
        <v>0</v>
      </c>
      <c r="X57" s="9">
        <v>0</v>
      </c>
      <c r="Y57" s="1">
        <v>0</v>
      </c>
      <c r="Z57" s="9">
        <v>0</v>
      </c>
      <c r="AA57" s="1">
        <v>0</v>
      </c>
      <c r="AB57" s="9">
        <v>0</v>
      </c>
      <c r="AC57" s="1">
        <v>0</v>
      </c>
    </row>
    <row r="58" spans="1:29">
      <c r="A58" s="1">
        <v>8990</v>
      </c>
      <c r="B58" s="1" t="s">
        <v>55</v>
      </c>
      <c r="C58" s="3">
        <f t="shared" si="4"/>
        <v>0</v>
      </c>
      <c r="D58" s="2">
        <f t="shared" si="4"/>
        <v>0</v>
      </c>
      <c r="E58" s="2">
        <f t="shared" si="5"/>
        <v>0</v>
      </c>
      <c r="F58" s="9">
        <v>0</v>
      </c>
      <c r="G58" s="1">
        <v>0</v>
      </c>
      <c r="H58" s="9">
        <v>0</v>
      </c>
      <c r="I58" s="1">
        <v>0</v>
      </c>
      <c r="J58" s="9">
        <v>0</v>
      </c>
      <c r="K58" s="1">
        <v>0</v>
      </c>
      <c r="L58" s="9">
        <v>0</v>
      </c>
      <c r="M58" s="1">
        <v>0</v>
      </c>
      <c r="N58" s="9">
        <v>0</v>
      </c>
      <c r="O58" s="1">
        <v>0</v>
      </c>
      <c r="P58" s="9">
        <v>0</v>
      </c>
      <c r="Q58" s="1">
        <v>0</v>
      </c>
      <c r="R58" s="9">
        <v>0</v>
      </c>
      <c r="S58" s="1">
        <v>0</v>
      </c>
      <c r="T58" s="9">
        <v>0</v>
      </c>
      <c r="U58" s="1">
        <v>0</v>
      </c>
      <c r="V58" s="9">
        <v>0</v>
      </c>
      <c r="W58" s="1">
        <v>0</v>
      </c>
      <c r="X58" s="9">
        <v>0</v>
      </c>
      <c r="Y58" s="1">
        <v>0</v>
      </c>
      <c r="Z58" s="9">
        <v>0</v>
      </c>
      <c r="AA58" s="1">
        <v>0</v>
      </c>
      <c r="AB58" s="9">
        <v>0</v>
      </c>
      <c r="AC58" s="1">
        <v>0</v>
      </c>
    </row>
    <row r="59" spans="1:29" s="6" customFormat="1">
      <c r="A59" s="4" t="s">
        <v>56</v>
      </c>
      <c r="B59" s="4"/>
      <c r="C59" s="5">
        <f>SUM(C18:C58)</f>
        <v>339230</v>
      </c>
      <c r="D59" s="5">
        <f>SUM(D18:D58)</f>
        <v>0</v>
      </c>
      <c r="E59" s="5">
        <f t="shared" si="5"/>
        <v>339230</v>
      </c>
      <c r="F59" s="8">
        <f>SUM(F18:F58)</f>
        <v>0</v>
      </c>
      <c r="G59" s="4">
        <f t="shared" ref="G59:AC59" si="6">SUM(G18:G58)</f>
        <v>0</v>
      </c>
      <c r="H59" s="8">
        <f t="shared" si="6"/>
        <v>0</v>
      </c>
      <c r="I59" s="4">
        <f t="shared" si="6"/>
        <v>0</v>
      </c>
      <c r="J59" s="8">
        <f t="shared" si="6"/>
        <v>0</v>
      </c>
      <c r="K59" s="4">
        <f t="shared" si="6"/>
        <v>0</v>
      </c>
      <c r="L59" s="8">
        <f t="shared" si="6"/>
        <v>0</v>
      </c>
      <c r="M59" s="4">
        <f t="shared" si="6"/>
        <v>0</v>
      </c>
      <c r="N59" s="8">
        <f t="shared" si="6"/>
        <v>1500</v>
      </c>
      <c r="O59" s="4">
        <f t="shared" si="6"/>
        <v>0</v>
      </c>
      <c r="P59" s="8">
        <f t="shared" si="6"/>
        <v>3500</v>
      </c>
      <c r="Q59" s="4">
        <f t="shared" si="6"/>
        <v>0</v>
      </c>
      <c r="R59" s="8">
        <f t="shared" si="6"/>
        <v>0</v>
      </c>
      <c r="S59" s="4">
        <f t="shared" si="6"/>
        <v>0</v>
      </c>
      <c r="T59" s="8">
        <f t="shared" si="6"/>
        <v>50000</v>
      </c>
      <c r="U59" s="4">
        <f t="shared" si="6"/>
        <v>0</v>
      </c>
      <c r="V59" s="8">
        <f t="shared" si="6"/>
        <v>280000</v>
      </c>
      <c r="W59" s="4">
        <f t="shared" si="6"/>
        <v>0</v>
      </c>
      <c r="X59" s="8">
        <f t="shared" si="6"/>
        <v>0</v>
      </c>
      <c r="Y59" s="4">
        <f t="shared" si="6"/>
        <v>0</v>
      </c>
      <c r="Z59" s="8">
        <f t="shared" si="6"/>
        <v>4230</v>
      </c>
      <c r="AA59" s="4">
        <f t="shared" si="6"/>
        <v>0</v>
      </c>
      <c r="AB59" s="8">
        <f t="shared" si="6"/>
        <v>0</v>
      </c>
      <c r="AC59" s="4">
        <f t="shared" si="6"/>
        <v>0</v>
      </c>
    </row>
    <row r="60" spans="1:29" s="31" customForma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</row>
    <row r="61" spans="1:29" s="6" customFormat="1">
      <c r="A61" s="4" t="s">
        <v>57</v>
      </c>
      <c r="B61" s="4"/>
      <c r="C61" s="5">
        <f t="shared" ref="C61" si="7">C15-C59</f>
        <v>135770</v>
      </c>
      <c r="D61" s="5">
        <f>D15-D59</f>
        <v>0</v>
      </c>
      <c r="E61" s="7">
        <f>E15-E59</f>
        <v>135770</v>
      </c>
      <c r="F61" s="8">
        <f>F15-F59</f>
        <v>0</v>
      </c>
      <c r="G61" s="4">
        <f>G15-G59</f>
        <v>0</v>
      </c>
      <c r="H61" s="8">
        <f t="shared" ref="H61:AC61" si="8">H15-H59</f>
        <v>0</v>
      </c>
      <c r="I61" s="4">
        <f t="shared" si="8"/>
        <v>0</v>
      </c>
      <c r="J61" s="8">
        <f t="shared" si="8"/>
        <v>0</v>
      </c>
      <c r="K61" s="4">
        <f t="shared" si="8"/>
        <v>0</v>
      </c>
      <c r="L61" s="8">
        <f t="shared" si="8"/>
        <v>0</v>
      </c>
      <c r="M61" s="4">
        <f t="shared" si="8"/>
        <v>0</v>
      </c>
      <c r="N61" s="8">
        <f t="shared" si="8"/>
        <v>-1500</v>
      </c>
      <c r="O61" s="4">
        <f t="shared" si="8"/>
        <v>0</v>
      </c>
      <c r="P61" s="8">
        <f t="shared" si="8"/>
        <v>-3500</v>
      </c>
      <c r="Q61" s="4">
        <f t="shared" si="8"/>
        <v>0</v>
      </c>
      <c r="R61" s="8">
        <f t="shared" si="8"/>
        <v>0</v>
      </c>
      <c r="S61" s="4">
        <f t="shared" si="8"/>
        <v>0</v>
      </c>
      <c r="T61" s="8">
        <f t="shared" si="8"/>
        <v>395000</v>
      </c>
      <c r="U61" s="4">
        <f t="shared" si="8"/>
        <v>0</v>
      </c>
      <c r="V61" s="8">
        <f t="shared" si="8"/>
        <v>-250000</v>
      </c>
      <c r="W61" s="4">
        <f t="shared" si="8"/>
        <v>0</v>
      </c>
      <c r="X61" s="8">
        <f t="shared" si="8"/>
        <v>0</v>
      </c>
      <c r="Y61" s="4">
        <f t="shared" si="8"/>
        <v>0</v>
      </c>
      <c r="Z61" s="8">
        <f t="shared" si="8"/>
        <v>-4230</v>
      </c>
      <c r="AA61" s="4">
        <f t="shared" si="8"/>
        <v>0</v>
      </c>
      <c r="AB61" s="8">
        <f t="shared" si="8"/>
        <v>0</v>
      </c>
      <c r="AC61" s="4">
        <f t="shared" si="8"/>
        <v>0</v>
      </c>
    </row>
  </sheetData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30</vt:i4>
      </vt:variant>
    </vt:vector>
  </HeadingPairs>
  <TitlesOfParts>
    <vt:vector size="30" baseType="lpstr">
      <vt:lpstr>Sagene IF</vt:lpstr>
      <vt:lpstr>Hoved</vt:lpstr>
      <vt:lpstr>Bjølsenhallen</vt:lpstr>
      <vt:lpstr>Voldsløkka</vt:lpstr>
      <vt:lpstr>Allidrett</vt:lpstr>
      <vt:lpstr>VIA</vt:lpstr>
      <vt:lpstr>Fotball</vt:lpstr>
      <vt:lpstr>Fotballsenior</vt:lpstr>
      <vt:lpstr>Norwaycup</vt:lpstr>
      <vt:lpstr>Innebandy</vt:lpstr>
      <vt:lpstr>Landhockey</vt:lpstr>
      <vt:lpstr>Bandy</vt:lpstr>
      <vt:lpstr>Bryting</vt:lpstr>
      <vt:lpstr>Rugby</vt:lpstr>
      <vt:lpstr>Sykkel</vt:lpstr>
      <vt:lpstr>3000</vt:lpstr>
      <vt:lpstr>3001</vt:lpstr>
      <vt:lpstr>3400</vt:lpstr>
      <vt:lpstr>3700</vt:lpstr>
      <vt:lpstr>5000</vt:lpstr>
      <vt:lpstr>5010</vt:lpstr>
      <vt:lpstr>5990</vt:lpstr>
      <vt:lpstr>7500</vt:lpstr>
      <vt:lpstr>7770</vt:lpstr>
      <vt:lpstr>Forslag VIA - allidrett</vt:lpstr>
      <vt:lpstr>Likviditersanalyse</vt:lpstr>
      <vt:lpstr>Pesentasjon Q1</vt:lpstr>
      <vt:lpstr>Presentasjon april</vt:lpstr>
      <vt:lpstr>Presentasjon mai</vt:lpstr>
      <vt:lpstr>Presentasjon juni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Norges Judoforbund</dc:creator>
  <cp:lastModifiedBy>Norges Judoforbund</cp:lastModifiedBy>
  <cp:lastPrinted>2016-06-20T17:29:43Z</cp:lastPrinted>
  <dcterms:created xsi:type="dcterms:W3CDTF">2015-11-23T15:11:21Z</dcterms:created>
  <dcterms:modified xsi:type="dcterms:W3CDTF">2016-08-15T13:06:05Z</dcterms:modified>
</cp:coreProperties>
</file>