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520" yWindow="0" windowWidth="26720" windowHeight="16280" tabRatio="500"/>
  </bookViews>
  <sheets>
    <sheet name="Samlet" sheetId="13" r:id="rId1"/>
    <sheet name="Hoved" sheetId="1" r:id="rId2"/>
    <sheet name="Allidrett" sheetId="10" r:id="rId3"/>
    <sheet name="Fotball" sheetId="7" r:id="rId4"/>
    <sheet name="Innebandy" sheetId="16" r:id="rId5"/>
    <sheet name="Landhockey" sheetId="3" r:id="rId6"/>
    <sheet name="Bandy" sheetId="9" r:id="rId7"/>
    <sheet name="Bryting" sheetId="11" r:id="rId8"/>
    <sheet name="Rugby" sheetId="4" r:id="rId9"/>
    <sheet name="Sykkel" sheetId="2" r:id="rId10"/>
    <sheet name="Tennis" sheetId="12" r:id="rId11"/>
    <sheet name="Drift landhockey- kunstis" sheetId="17" r:id="rId12"/>
    <sheet name="Prosjektnummer" sheetId="18" r:id="rId1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0" i="13" l="1"/>
  <c r="D79" i="13"/>
  <c r="D78" i="13"/>
  <c r="D77" i="13"/>
  <c r="D76" i="13"/>
  <c r="D75" i="13"/>
  <c r="C80" i="13"/>
  <c r="B80" i="13"/>
  <c r="C79" i="13"/>
  <c r="B79" i="13"/>
  <c r="C78" i="13"/>
  <c r="B78" i="13"/>
  <c r="C77" i="13"/>
  <c r="B77" i="13"/>
  <c r="C76" i="13"/>
  <c r="B76" i="13"/>
  <c r="C75" i="13"/>
  <c r="B75" i="13"/>
  <c r="D81" i="13"/>
  <c r="C81" i="13"/>
  <c r="B81" i="13"/>
  <c r="D73" i="13"/>
  <c r="D72" i="13"/>
  <c r="D71" i="13"/>
  <c r="D70" i="13"/>
  <c r="D69" i="13"/>
  <c r="D68" i="13"/>
  <c r="C73" i="13"/>
  <c r="B73" i="13"/>
  <c r="C72" i="13"/>
  <c r="B72" i="13"/>
  <c r="C71" i="13"/>
  <c r="B71" i="13"/>
  <c r="C70" i="13"/>
  <c r="B70" i="13"/>
  <c r="C69" i="13"/>
  <c r="B69" i="13"/>
  <c r="C68" i="13"/>
  <c r="B68" i="13"/>
  <c r="D66" i="13"/>
  <c r="D65" i="13"/>
  <c r="D64" i="13"/>
  <c r="D63" i="13"/>
  <c r="D62" i="13"/>
  <c r="D61" i="13"/>
  <c r="C66" i="13"/>
  <c r="B66" i="13"/>
  <c r="C65" i="13"/>
  <c r="B65" i="13"/>
  <c r="C64" i="13"/>
  <c r="B64" i="13"/>
  <c r="C63" i="13"/>
  <c r="B63" i="13"/>
  <c r="C62" i="13"/>
  <c r="B62" i="13"/>
  <c r="C61" i="13"/>
  <c r="B61" i="13"/>
  <c r="D59" i="13"/>
  <c r="D58" i="13"/>
  <c r="D57" i="13"/>
  <c r="D56" i="13"/>
  <c r="D55" i="13"/>
  <c r="D54" i="13"/>
  <c r="C59" i="13"/>
  <c r="B59" i="13"/>
  <c r="C58" i="13"/>
  <c r="B58" i="13"/>
  <c r="C57" i="13"/>
  <c r="B57" i="13"/>
  <c r="C56" i="13"/>
  <c r="B56" i="13"/>
  <c r="C55" i="13"/>
  <c r="B55" i="13"/>
  <c r="C54" i="13"/>
  <c r="B54" i="13"/>
  <c r="D52" i="13"/>
  <c r="D51" i="13"/>
  <c r="D50" i="13"/>
  <c r="D49" i="13"/>
  <c r="D48" i="13"/>
  <c r="D47" i="13"/>
  <c r="C52" i="13"/>
  <c r="B52" i="13"/>
  <c r="C51" i="13"/>
  <c r="B51" i="13"/>
  <c r="C50" i="13"/>
  <c r="B50" i="13"/>
  <c r="C49" i="13"/>
  <c r="B49" i="13"/>
  <c r="C48" i="13"/>
  <c r="B48" i="13"/>
  <c r="C47" i="13"/>
  <c r="B47" i="13"/>
  <c r="D45" i="13"/>
  <c r="D44" i="13"/>
  <c r="D43" i="13"/>
  <c r="D42" i="13"/>
  <c r="D41" i="13"/>
  <c r="D40" i="13"/>
  <c r="C45" i="13"/>
  <c r="B45" i="13"/>
  <c r="C44" i="13"/>
  <c r="B44" i="13"/>
  <c r="C43" i="13"/>
  <c r="B43" i="13"/>
  <c r="C42" i="13"/>
  <c r="B42" i="13"/>
  <c r="C41" i="13"/>
  <c r="B41" i="13"/>
  <c r="C40" i="13"/>
  <c r="B40" i="13"/>
  <c r="D38" i="13"/>
  <c r="D37" i="13"/>
  <c r="D36" i="13"/>
  <c r="D35" i="13"/>
  <c r="D34" i="13"/>
  <c r="D33" i="13"/>
  <c r="C38" i="13"/>
  <c r="B38" i="13"/>
  <c r="C37" i="13"/>
  <c r="B37" i="13"/>
  <c r="C36" i="13"/>
  <c r="B36" i="13"/>
  <c r="C35" i="13"/>
  <c r="B35" i="13"/>
  <c r="C34" i="13"/>
  <c r="B34" i="13"/>
  <c r="C33" i="13"/>
  <c r="B33" i="13"/>
  <c r="D31" i="13"/>
  <c r="D30" i="13"/>
  <c r="D29" i="13"/>
  <c r="D28" i="13"/>
  <c r="D27" i="13"/>
  <c r="D26" i="13"/>
  <c r="C31" i="13"/>
  <c r="B31" i="13"/>
  <c r="C30" i="13"/>
  <c r="B30" i="13"/>
  <c r="C29" i="13"/>
  <c r="B29" i="13"/>
  <c r="C28" i="13"/>
  <c r="B28" i="13"/>
  <c r="C27" i="13"/>
  <c r="B27" i="13"/>
  <c r="C26" i="13"/>
  <c r="B26" i="13"/>
  <c r="D24" i="13"/>
  <c r="D23" i="13"/>
  <c r="D22" i="13"/>
  <c r="D21" i="13"/>
  <c r="D20" i="13"/>
  <c r="D19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D17" i="13"/>
  <c r="D16" i="13"/>
  <c r="D15" i="13"/>
  <c r="D14" i="13"/>
  <c r="D13" i="13"/>
  <c r="D12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B11" i="13"/>
  <c r="C11" i="13"/>
  <c r="D11" i="13"/>
  <c r="B18" i="13"/>
  <c r="C18" i="13"/>
  <c r="D18" i="13"/>
  <c r="B25" i="13"/>
  <c r="C25" i="13"/>
  <c r="D25" i="13"/>
  <c r="B32" i="13"/>
  <c r="C32" i="13"/>
  <c r="D32" i="13"/>
  <c r="B39" i="13"/>
  <c r="C39" i="13"/>
  <c r="D39" i="13"/>
  <c r="B46" i="13"/>
  <c r="C46" i="13"/>
  <c r="D46" i="13"/>
  <c r="B53" i="13"/>
  <c r="C53" i="13"/>
  <c r="D53" i="13"/>
  <c r="B60" i="13"/>
  <c r="C60" i="13"/>
  <c r="D60" i="13"/>
  <c r="B67" i="13"/>
  <c r="C67" i="13"/>
  <c r="D67" i="13"/>
  <c r="B74" i="13"/>
  <c r="C74" i="13"/>
  <c r="D74" i="13"/>
  <c r="D14" i="1"/>
  <c r="C14" i="1"/>
  <c r="D17" i="10"/>
  <c r="D16" i="10"/>
  <c r="D27" i="7"/>
  <c r="D28" i="7"/>
  <c r="D29" i="7"/>
  <c r="D30" i="7"/>
  <c r="D31" i="7"/>
  <c r="D26" i="7"/>
  <c r="G28" i="16"/>
  <c r="J28" i="16"/>
  <c r="D28" i="16"/>
  <c r="D18" i="3"/>
  <c r="D25" i="9"/>
  <c r="D23" i="11"/>
  <c r="G18" i="4"/>
  <c r="J18" i="4"/>
  <c r="D18" i="4"/>
  <c r="D11" i="2"/>
  <c r="D21" i="12"/>
  <c r="C4" i="13"/>
  <c r="D7" i="12"/>
  <c r="D4" i="12"/>
  <c r="C4" i="12"/>
  <c r="C15" i="2"/>
  <c r="C4" i="2"/>
  <c r="I23" i="4"/>
  <c r="F23" i="4"/>
  <c r="K14" i="4"/>
  <c r="K12" i="4"/>
  <c r="K9" i="4"/>
  <c r="K8" i="4"/>
  <c r="K7" i="4"/>
  <c r="J4" i="4"/>
  <c r="I4" i="4"/>
  <c r="G4" i="4"/>
  <c r="F4" i="4"/>
  <c r="D7" i="11"/>
  <c r="D4" i="11"/>
  <c r="C4" i="11"/>
  <c r="C31" i="9"/>
  <c r="C28" i="9"/>
  <c r="D7" i="9"/>
  <c r="D4" i="9"/>
  <c r="C4" i="9"/>
  <c r="I4" i="10"/>
  <c r="I13" i="10"/>
  <c r="I16" i="10"/>
  <c r="I18" i="10"/>
  <c r="I20" i="10"/>
  <c r="I27" i="10"/>
  <c r="D21" i="3"/>
  <c r="C21" i="3"/>
  <c r="E22" i="3"/>
  <c r="D5" i="3"/>
  <c r="D4" i="3"/>
  <c r="C4" i="3"/>
  <c r="F36" i="16"/>
  <c r="I36" i="16"/>
  <c r="C36" i="16"/>
  <c r="G36" i="16"/>
  <c r="J36" i="16"/>
  <c r="D36" i="16"/>
  <c r="E36" i="16"/>
  <c r="K36" i="16"/>
  <c r="H36" i="16"/>
  <c r="I34" i="16"/>
  <c r="J34" i="16"/>
  <c r="K34" i="16"/>
  <c r="F34" i="16"/>
  <c r="G34" i="16"/>
  <c r="H34" i="16"/>
  <c r="C35" i="16"/>
  <c r="C34" i="16"/>
  <c r="D35" i="16"/>
  <c r="D34" i="16"/>
  <c r="E34" i="16"/>
  <c r="H31" i="16"/>
  <c r="H30" i="16"/>
  <c r="H29" i="16"/>
  <c r="I28" i="16"/>
  <c r="K28" i="16"/>
  <c r="F28" i="16"/>
  <c r="H28" i="16"/>
  <c r="C28" i="16"/>
  <c r="E28" i="16"/>
  <c r="F23" i="16"/>
  <c r="I23" i="16"/>
  <c r="C23" i="16"/>
  <c r="G23" i="16"/>
  <c r="J23" i="16"/>
  <c r="D23" i="16"/>
  <c r="E23" i="16"/>
  <c r="K23" i="16"/>
  <c r="H23" i="16"/>
  <c r="G7" i="16"/>
  <c r="J7" i="16"/>
  <c r="D7" i="16"/>
  <c r="D5" i="16"/>
  <c r="F4" i="16"/>
  <c r="I4" i="16"/>
  <c r="C4" i="16"/>
  <c r="G4" i="16"/>
  <c r="J4" i="16"/>
  <c r="D4" i="16"/>
  <c r="E4" i="16"/>
  <c r="K4" i="16"/>
  <c r="H4" i="16"/>
  <c r="I38" i="7"/>
  <c r="F38" i="7"/>
  <c r="J26" i="7"/>
  <c r="I26" i="7"/>
  <c r="G26" i="7"/>
  <c r="F26" i="7"/>
  <c r="C27" i="7"/>
  <c r="C28" i="7"/>
  <c r="C29" i="7"/>
  <c r="C30" i="7"/>
  <c r="C31" i="7"/>
  <c r="C26" i="7"/>
  <c r="J7" i="7"/>
  <c r="J4" i="7"/>
  <c r="I4" i="7"/>
  <c r="G7" i="7"/>
  <c r="G4" i="7"/>
  <c r="F4" i="7"/>
  <c r="G20" i="10"/>
  <c r="F20" i="10"/>
  <c r="D14" i="10"/>
  <c r="D15" i="10"/>
  <c r="D13" i="10"/>
  <c r="C14" i="10"/>
  <c r="C15" i="10"/>
  <c r="C13" i="10"/>
  <c r="J13" i="10"/>
  <c r="F13" i="10"/>
  <c r="C17" i="10"/>
  <c r="J16" i="10"/>
  <c r="G16" i="10"/>
  <c r="F16" i="10"/>
  <c r="C16" i="10"/>
  <c r="E16" i="10"/>
  <c r="C9" i="17"/>
  <c r="B9" i="17"/>
  <c r="K35" i="16"/>
  <c r="D41" i="7"/>
  <c r="D26" i="4"/>
  <c r="C7" i="13"/>
  <c r="C41" i="7"/>
  <c r="C26" i="4"/>
  <c r="B7" i="13"/>
  <c r="D37" i="16"/>
  <c r="D38" i="16"/>
  <c r="D22" i="1"/>
  <c r="D21" i="1"/>
  <c r="D31" i="9"/>
  <c r="D21" i="10"/>
  <c r="D22" i="10"/>
  <c r="D23" i="10"/>
  <c r="D24" i="10"/>
  <c r="D25" i="10"/>
  <c r="D20" i="10"/>
  <c r="D39" i="7"/>
  <c r="D40" i="7"/>
  <c r="D38" i="7"/>
  <c r="D24" i="3"/>
  <c r="D28" i="11"/>
  <c r="G23" i="4"/>
  <c r="J23" i="4"/>
  <c r="D23" i="4"/>
  <c r="D15" i="2"/>
  <c r="D26" i="12"/>
  <c r="C6" i="13"/>
  <c r="C29" i="1"/>
  <c r="C21" i="1"/>
  <c r="C21" i="10"/>
  <c r="C22" i="10"/>
  <c r="C23" i="10"/>
  <c r="C24" i="10"/>
  <c r="C25" i="10"/>
  <c r="C20" i="10"/>
  <c r="C39" i="7"/>
  <c r="C40" i="7"/>
  <c r="C38" i="7"/>
  <c r="C24" i="3"/>
  <c r="C28" i="11"/>
  <c r="C23" i="4"/>
  <c r="C26" i="12"/>
  <c r="B6" i="13"/>
  <c r="D29" i="16"/>
  <c r="D30" i="16"/>
  <c r="D31" i="16"/>
  <c r="D32" i="16"/>
  <c r="D33" i="16"/>
  <c r="F18" i="4"/>
  <c r="I18" i="4"/>
  <c r="C18" i="4"/>
  <c r="E18" i="4"/>
  <c r="C29" i="16"/>
  <c r="C30" i="16"/>
  <c r="C31" i="16"/>
  <c r="C32" i="16"/>
  <c r="C33" i="16"/>
  <c r="C25" i="9"/>
  <c r="C23" i="11"/>
  <c r="C18" i="3"/>
  <c r="C11" i="2"/>
  <c r="C21" i="12"/>
  <c r="B4" i="13"/>
  <c r="D24" i="16"/>
  <c r="D25" i="16"/>
  <c r="D26" i="16"/>
  <c r="D27" i="16"/>
  <c r="D8" i="1"/>
  <c r="D23" i="9"/>
  <c r="D23" i="7"/>
  <c r="D24" i="7"/>
  <c r="D25" i="7"/>
  <c r="D22" i="7"/>
  <c r="D16" i="3"/>
  <c r="D20" i="11"/>
  <c r="G15" i="4"/>
  <c r="J15" i="4"/>
  <c r="D15" i="4"/>
  <c r="D9" i="2"/>
  <c r="D18" i="12"/>
  <c r="C3" i="13"/>
  <c r="C10" i="1"/>
  <c r="C8" i="1"/>
  <c r="C23" i="9"/>
  <c r="C23" i="7"/>
  <c r="C24" i="7"/>
  <c r="C25" i="7"/>
  <c r="C22" i="7"/>
  <c r="C16" i="3"/>
  <c r="C20" i="11"/>
  <c r="F15" i="4"/>
  <c r="I15" i="4"/>
  <c r="C15" i="4"/>
  <c r="C9" i="2"/>
  <c r="C18" i="12"/>
  <c r="B3" i="13"/>
  <c r="C5" i="16"/>
  <c r="C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5" i="1"/>
  <c r="D4" i="1"/>
  <c r="D5" i="10"/>
  <c r="D6" i="10"/>
  <c r="G7" i="10"/>
  <c r="D7" i="10"/>
  <c r="D8" i="10"/>
  <c r="D9" i="10"/>
  <c r="D10" i="10"/>
  <c r="D11" i="10"/>
  <c r="D12" i="10"/>
  <c r="D4" i="10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4" i="7"/>
  <c r="D4" i="4"/>
  <c r="D4" i="2"/>
  <c r="C2" i="13"/>
  <c r="C6" i="16"/>
  <c r="C8" i="16"/>
  <c r="C9" i="16"/>
  <c r="C11" i="16"/>
  <c r="C15" i="16"/>
  <c r="C17" i="16"/>
  <c r="C18" i="16"/>
  <c r="C21" i="16"/>
  <c r="C4" i="1"/>
  <c r="F5" i="10"/>
  <c r="I5" i="10"/>
  <c r="C5" i="10"/>
  <c r="F6" i="10"/>
  <c r="I6" i="10"/>
  <c r="C6" i="10"/>
  <c r="I7" i="10"/>
  <c r="C7" i="10"/>
  <c r="C8" i="10"/>
  <c r="C9" i="10"/>
  <c r="C10" i="10"/>
  <c r="C11" i="10"/>
  <c r="C12" i="10"/>
  <c r="C4" i="10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4" i="7"/>
  <c r="C4" i="4"/>
  <c r="B2" i="13"/>
  <c r="C17" i="1"/>
  <c r="C33" i="7"/>
  <c r="C34" i="7"/>
  <c r="C35" i="7"/>
  <c r="C36" i="7"/>
  <c r="C37" i="7"/>
  <c r="C32" i="7"/>
  <c r="C19" i="10"/>
  <c r="C18" i="10"/>
  <c r="C26" i="11"/>
  <c r="I21" i="4"/>
  <c r="C13" i="2"/>
  <c r="C23" i="12"/>
  <c r="B5" i="13"/>
  <c r="G21" i="4"/>
  <c r="J21" i="4"/>
  <c r="D21" i="4"/>
  <c r="D27" i="4"/>
  <c r="F21" i="4"/>
  <c r="C21" i="4"/>
  <c r="C27" i="4"/>
  <c r="E27" i="4"/>
  <c r="E26" i="4"/>
  <c r="C25" i="4"/>
  <c r="D25" i="4"/>
  <c r="E25" i="4"/>
  <c r="C24" i="4"/>
  <c r="D24" i="4"/>
  <c r="E24" i="4"/>
  <c r="E23" i="4"/>
  <c r="C22" i="4"/>
  <c r="D22" i="4"/>
  <c r="E22" i="4"/>
  <c r="E21" i="4"/>
  <c r="C20" i="4"/>
  <c r="D20" i="4"/>
  <c r="E20" i="4"/>
  <c r="C19" i="4"/>
  <c r="D19" i="4"/>
  <c r="E19" i="4"/>
  <c r="C17" i="4"/>
  <c r="D17" i="4"/>
  <c r="E17" i="4"/>
  <c r="C16" i="4"/>
  <c r="D16" i="4"/>
  <c r="E16" i="4"/>
  <c r="E15" i="4"/>
  <c r="C14" i="4"/>
  <c r="D14" i="4"/>
  <c r="E14" i="4"/>
  <c r="C13" i="4"/>
  <c r="D13" i="4"/>
  <c r="E13" i="4"/>
  <c r="C12" i="4"/>
  <c r="D12" i="4"/>
  <c r="E12" i="4"/>
  <c r="C11" i="4"/>
  <c r="D11" i="4"/>
  <c r="E11" i="4"/>
  <c r="C10" i="4"/>
  <c r="D10" i="4"/>
  <c r="E10" i="4"/>
  <c r="C9" i="4"/>
  <c r="D9" i="4"/>
  <c r="E9" i="4"/>
  <c r="C8" i="4"/>
  <c r="D8" i="4"/>
  <c r="E8" i="4"/>
  <c r="C7" i="4"/>
  <c r="D7" i="4"/>
  <c r="E7" i="4"/>
  <c r="C6" i="4"/>
  <c r="D6" i="4"/>
  <c r="E6" i="4"/>
  <c r="C5" i="4"/>
  <c r="D5" i="4"/>
  <c r="E5" i="4"/>
  <c r="E4" i="4"/>
  <c r="K19" i="4"/>
  <c r="H20" i="4"/>
  <c r="H19" i="4"/>
  <c r="H14" i="4"/>
  <c r="H13" i="4"/>
  <c r="H12" i="4"/>
  <c r="H11" i="4"/>
  <c r="H10" i="4"/>
  <c r="H9" i="4"/>
  <c r="H8" i="4"/>
  <c r="H7" i="4"/>
  <c r="F27" i="4"/>
  <c r="G27" i="4"/>
  <c r="H27" i="4"/>
  <c r="H26" i="4"/>
  <c r="H25" i="4"/>
  <c r="H24" i="4"/>
  <c r="H23" i="4"/>
  <c r="H22" i="4"/>
  <c r="H21" i="4"/>
  <c r="H18" i="4"/>
  <c r="H17" i="4"/>
  <c r="H16" i="4"/>
  <c r="H15" i="4"/>
  <c r="H6" i="4"/>
  <c r="H5" i="4"/>
  <c r="H4" i="4"/>
  <c r="I6" i="4"/>
  <c r="I27" i="4"/>
  <c r="J27" i="4"/>
  <c r="K27" i="4"/>
  <c r="K26" i="4"/>
  <c r="K25" i="4"/>
  <c r="K24" i="4"/>
  <c r="K23" i="4"/>
  <c r="K22" i="4"/>
  <c r="K21" i="4"/>
  <c r="K20" i="4"/>
  <c r="K18" i="4"/>
  <c r="K17" i="4"/>
  <c r="K16" i="4"/>
  <c r="K15" i="4"/>
  <c r="K13" i="4"/>
  <c r="K11" i="4"/>
  <c r="K10" i="4"/>
  <c r="K6" i="4"/>
  <c r="K5" i="4"/>
  <c r="K4" i="4"/>
  <c r="G34" i="7"/>
  <c r="C6" i="11"/>
  <c r="D13" i="2"/>
  <c r="D17" i="1"/>
  <c r="D19" i="10"/>
  <c r="D18" i="10"/>
  <c r="D33" i="7"/>
  <c r="D34" i="7"/>
  <c r="D35" i="7"/>
  <c r="D36" i="7"/>
  <c r="D37" i="7"/>
  <c r="D32" i="7"/>
  <c r="D28" i="9"/>
  <c r="D26" i="11"/>
  <c r="D23" i="12"/>
  <c r="C5" i="13"/>
  <c r="I6" i="16"/>
  <c r="C27" i="10"/>
  <c r="D27" i="10"/>
  <c r="E27" i="10"/>
  <c r="E20" i="10"/>
  <c r="E18" i="10"/>
  <c r="E13" i="10"/>
  <c r="E4" i="10"/>
  <c r="E26" i="10"/>
  <c r="E25" i="10"/>
  <c r="E24" i="10"/>
  <c r="E23" i="10"/>
  <c r="E22" i="10"/>
  <c r="E21" i="10"/>
  <c r="E19" i="10"/>
  <c r="E17" i="10"/>
  <c r="E15" i="10"/>
  <c r="E14" i="10"/>
  <c r="E12" i="10"/>
  <c r="E11" i="10"/>
  <c r="E10" i="10"/>
  <c r="E9" i="10"/>
  <c r="E8" i="10"/>
  <c r="E7" i="10"/>
  <c r="E6" i="10"/>
  <c r="E5" i="10"/>
  <c r="H11" i="10"/>
  <c r="H25" i="10"/>
  <c r="H22" i="10"/>
  <c r="H21" i="10"/>
  <c r="H17" i="10"/>
  <c r="G4" i="10"/>
  <c r="F4" i="10"/>
  <c r="J4" i="10"/>
  <c r="J18" i="10"/>
  <c r="J20" i="10"/>
  <c r="J27" i="10"/>
  <c r="K27" i="10"/>
  <c r="K20" i="10"/>
  <c r="K18" i="10"/>
  <c r="K16" i="10"/>
  <c r="K13" i="10"/>
  <c r="K4" i="10"/>
  <c r="K26" i="10"/>
  <c r="K25" i="10"/>
  <c r="K24" i="10"/>
  <c r="K23" i="10"/>
  <c r="K22" i="10"/>
  <c r="K21" i="10"/>
  <c r="K19" i="10"/>
  <c r="K17" i="10"/>
  <c r="K15" i="10"/>
  <c r="K14" i="10"/>
  <c r="K12" i="10"/>
  <c r="K11" i="10"/>
  <c r="K10" i="10"/>
  <c r="K9" i="10"/>
  <c r="K8" i="10"/>
  <c r="K7" i="10"/>
  <c r="K6" i="10"/>
  <c r="K5" i="10"/>
  <c r="C42" i="7"/>
  <c r="D42" i="7"/>
  <c r="E42" i="7"/>
  <c r="E38" i="7"/>
  <c r="E32" i="7"/>
  <c r="E37" i="7"/>
  <c r="E36" i="7"/>
  <c r="E35" i="7"/>
  <c r="E34" i="7"/>
  <c r="E33" i="7"/>
  <c r="E40" i="7"/>
  <c r="E39" i="7"/>
  <c r="E41" i="7"/>
  <c r="E26" i="7"/>
  <c r="E31" i="7"/>
  <c r="E30" i="7"/>
  <c r="E29" i="7"/>
  <c r="E28" i="7"/>
  <c r="E27" i="7"/>
  <c r="E22" i="7"/>
  <c r="E25" i="7"/>
  <c r="E24" i="7"/>
  <c r="E23" i="7"/>
  <c r="E4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K30" i="7"/>
  <c r="I22" i="7"/>
  <c r="I32" i="7"/>
  <c r="I42" i="7"/>
  <c r="J22" i="7"/>
  <c r="J32" i="7"/>
  <c r="J38" i="7"/>
  <c r="J42" i="7"/>
  <c r="K42" i="7"/>
  <c r="K41" i="7"/>
  <c r="K40" i="7"/>
  <c r="K39" i="7"/>
  <c r="K38" i="7"/>
  <c r="K37" i="7"/>
  <c r="K36" i="7"/>
  <c r="K35" i="7"/>
  <c r="K34" i="7"/>
  <c r="K33" i="7"/>
  <c r="K32" i="7"/>
  <c r="K31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I40" i="16"/>
  <c r="J40" i="16"/>
  <c r="K40" i="16"/>
  <c r="F40" i="16"/>
  <c r="G40" i="16"/>
  <c r="H40" i="16"/>
  <c r="C40" i="16"/>
  <c r="D40" i="16"/>
  <c r="E40" i="16"/>
  <c r="K39" i="16"/>
  <c r="H39" i="16"/>
  <c r="E39" i="16"/>
  <c r="K38" i="16"/>
  <c r="H38" i="16"/>
  <c r="E38" i="16"/>
  <c r="K37" i="16"/>
  <c r="H37" i="16"/>
  <c r="E37" i="16"/>
  <c r="E35" i="16"/>
  <c r="K33" i="16"/>
  <c r="H33" i="16"/>
  <c r="E33" i="16"/>
  <c r="K32" i="16"/>
  <c r="H32" i="16"/>
  <c r="E32" i="16"/>
  <c r="K31" i="16"/>
  <c r="E31" i="16"/>
  <c r="K30" i="16"/>
  <c r="E30" i="16"/>
  <c r="K29" i="16"/>
  <c r="E29" i="16"/>
  <c r="K27" i="16"/>
  <c r="H27" i="16"/>
  <c r="E27" i="16"/>
  <c r="K26" i="16"/>
  <c r="H26" i="16"/>
  <c r="E26" i="16"/>
  <c r="K25" i="16"/>
  <c r="H25" i="16"/>
  <c r="E25" i="16"/>
  <c r="K24" i="16"/>
  <c r="H24" i="16"/>
  <c r="E24" i="16"/>
  <c r="K22" i="16"/>
  <c r="H22" i="16"/>
  <c r="E22" i="16"/>
  <c r="K21" i="16"/>
  <c r="H21" i="16"/>
  <c r="E21" i="16"/>
  <c r="K20" i="16"/>
  <c r="H20" i="16"/>
  <c r="E20" i="16"/>
  <c r="K19" i="16"/>
  <c r="H19" i="16"/>
  <c r="E19" i="16"/>
  <c r="K18" i="16"/>
  <c r="H18" i="16"/>
  <c r="E18" i="16"/>
  <c r="K17" i="16"/>
  <c r="H17" i="16"/>
  <c r="E17" i="16"/>
  <c r="K16" i="16"/>
  <c r="H16" i="16"/>
  <c r="E16" i="16"/>
  <c r="K15" i="16"/>
  <c r="H15" i="16"/>
  <c r="E15" i="16"/>
  <c r="K14" i="16"/>
  <c r="H14" i="16"/>
  <c r="E14" i="16"/>
  <c r="K13" i="16"/>
  <c r="H13" i="16"/>
  <c r="E13" i="16"/>
  <c r="K12" i="16"/>
  <c r="H12" i="16"/>
  <c r="E12" i="16"/>
  <c r="K11" i="16"/>
  <c r="H11" i="16"/>
  <c r="E11" i="16"/>
  <c r="K10" i="16"/>
  <c r="H10" i="16"/>
  <c r="E10" i="16"/>
  <c r="K9" i="16"/>
  <c r="E9" i="16"/>
  <c r="K8" i="16"/>
  <c r="H8" i="16"/>
  <c r="E8" i="16"/>
  <c r="K7" i="16"/>
  <c r="H7" i="16"/>
  <c r="E7" i="16"/>
  <c r="K6" i="16"/>
  <c r="E6" i="16"/>
  <c r="K5" i="16"/>
  <c r="H5" i="16"/>
  <c r="E5" i="16"/>
  <c r="E22" i="12"/>
  <c r="C6" i="12"/>
  <c r="C5" i="12"/>
  <c r="E18" i="12"/>
  <c r="E26" i="12"/>
  <c r="G13" i="10"/>
  <c r="H13" i="10"/>
  <c r="H15" i="10"/>
  <c r="H20" i="10"/>
  <c r="F18" i="10"/>
  <c r="G18" i="10"/>
  <c r="H18" i="10"/>
  <c r="H16" i="10"/>
  <c r="C6" i="9"/>
  <c r="E20" i="11"/>
  <c r="E28" i="11"/>
  <c r="E24" i="11"/>
  <c r="E25" i="11"/>
  <c r="F22" i="7"/>
  <c r="F32" i="7"/>
  <c r="B8" i="13"/>
  <c r="G22" i="7"/>
  <c r="G32" i="7"/>
  <c r="G38" i="7"/>
  <c r="C8" i="13"/>
  <c r="D8" i="13"/>
  <c r="D7" i="13"/>
  <c r="D6" i="13"/>
  <c r="D5" i="13"/>
  <c r="D4" i="13"/>
  <c r="D3" i="13"/>
  <c r="D2" i="13"/>
  <c r="C30" i="12"/>
  <c r="D30" i="12"/>
  <c r="E30" i="12"/>
  <c r="E29" i="12"/>
  <c r="E28" i="12"/>
  <c r="E27" i="12"/>
  <c r="E25" i="12"/>
  <c r="E24" i="12"/>
  <c r="E23" i="12"/>
  <c r="E21" i="12"/>
  <c r="E20" i="12"/>
  <c r="E19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C32" i="11"/>
  <c r="D32" i="11"/>
  <c r="E32" i="11"/>
  <c r="E31" i="11"/>
  <c r="E30" i="11"/>
  <c r="E29" i="11"/>
  <c r="E27" i="11"/>
  <c r="E26" i="11"/>
  <c r="E23" i="11"/>
  <c r="E22" i="11"/>
  <c r="E21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H4" i="10"/>
  <c r="E4" i="9"/>
  <c r="E23" i="9"/>
  <c r="E27" i="9"/>
  <c r="E26" i="9"/>
  <c r="E25" i="9"/>
  <c r="E28" i="9"/>
  <c r="E31" i="9"/>
  <c r="F27" i="10"/>
  <c r="G27" i="10"/>
  <c r="H27" i="10"/>
  <c r="H26" i="10"/>
  <c r="H24" i="10"/>
  <c r="H23" i="10"/>
  <c r="H19" i="10"/>
  <c r="H14" i="10"/>
  <c r="H12" i="10"/>
  <c r="H10" i="10"/>
  <c r="H9" i="10"/>
  <c r="H8" i="10"/>
  <c r="H7" i="10"/>
  <c r="H6" i="10"/>
  <c r="H5" i="10"/>
  <c r="C35" i="9"/>
  <c r="D35" i="9"/>
  <c r="E35" i="9"/>
  <c r="E34" i="9"/>
  <c r="E33" i="9"/>
  <c r="E32" i="9"/>
  <c r="E30" i="9"/>
  <c r="E29" i="9"/>
  <c r="E24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H38" i="7"/>
  <c r="H32" i="7"/>
  <c r="H26" i="7"/>
  <c r="H22" i="7"/>
  <c r="H4" i="7"/>
  <c r="H29" i="7"/>
  <c r="F42" i="7"/>
  <c r="G42" i="7"/>
  <c r="H42" i="7"/>
  <c r="H41" i="7"/>
  <c r="H40" i="7"/>
  <c r="H39" i="7"/>
  <c r="H37" i="7"/>
  <c r="H36" i="7"/>
  <c r="H35" i="7"/>
  <c r="H34" i="7"/>
  <c r="H33" i="7"/>
  <c r="H31" i="7"/>
  <c r="H28" i="7"/>
  <c r="H27" i="7"/>
  <c r="H25" i="7"/>
  <c r="H24" i="7"/>
  <c r="H23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C28" i="3"/>
  <c r="D28" i="3"/>
  <c r="E28" i="3"/>
  <c r="E27" i="3"/>
  <c r="E26" i="3"/>
  <c r="E25" i="3"/>
  <c r="E24" i="3"/>
  <c r="E23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C20" i="2"/>
  <c r="D20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5" i="1"/>
  <c r="E18" i="1"/>
  <c r="E26" i="1"/>
  <c r="E24" i="1"/>
  <c r="E23" i="1"/>
  <c r="E8" i="1"/>
  <c r="E4" i="1"/>
  <c r="E21" i="1"/>
  <c r="E17" i="1"/>
  <c r="E39" i="1"/>
  <c r="E38" i="1"/>
  <c r="E37" i="1"/>
  <c r="E36" i="1"/>
  <c r="E34" i="1"/>
  <c r="E33" i="1"/>
  <c r="E32" i="1"/>
  <c r="E31" i="1"/>
  <c r="E30" i="1"/>
  <c r="E29" i="1"/>
  <c r="E28" i="1"/>
  <c r="E27" i="1"/>
  <c r="E25" i="1"/>
  <c r="E22" i="1"/>
  <c r="E15" i="1"/>
  <c r="E13" i="1"/>
  <c r="E11" i="1"/>
  <c r="E10" i="1"/>
  <c r="C41" i="1"/>
  <c r="D41" i="1"/>
  <c r="E41" i="1"/>
  <c r="E16" i="1"/>
  <c r="E14" i="1"/>
  <c r="E40" i="1"/>
  <c r="E20" i="1"/>
  <c r="E9" i="1"/>
  <c r="E12" i="1"/>
  <c r="E5" i="1"/>
  <c r="E6" i="1"/>
  <c r="E7" i="1"/>
</calcChain>
</file>

<file path=xl/comments1.xml><?xml version="1.0" encoding="utf-8"?>
<comments xmlns="http://schemas.openxmlformats.org/spreadsheetml/2006/main">
  <authors>
    <author>Norges Judoforbund</author>
  </authors>
  <commentList>
    <comment ref="A4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DIREKTE TIL AKTIVITETEN I EN AVDELING
</t>
        </r>
      </text>
    </comment>
    <comment ref="C4" authorId="0">
      <text>
        <r>
          <rPr>
            <b/>
            <sz val="9"/>
            <color indexed="81"/>
            <rFont val="Calibri"/>
            <family val="2"/>
          </rPr>
          <t>Sum av alle inntekter for aktivitet</t>
        </r>
      </text>
    </comment>
    <comment ref="D4" authorId="0">
      <text>
        <r>
          <rPr>
            <b/>
            <sz val="9"/>
            <color indexed="81"/>
            <rFont val="Calibri"/>
            <family val="2"/>
          </rPr>
          <t>Sum av alle utgifter for aktivitet</t>
        </r>
      </text>
    </comment>
    <comment ref="E4" authorId="0">
      <text>
        <r>
          <rPr>
            <b/>
            <sz val="9"/>
            <color indexed="81"/>
            <rFont val="Calibri"/>
            <family val="2"/>
          </rPr>
          <t>Samlet resultat (inntekter - utgifter) for aktivitet.</t>
        </r>
      </text>
    </comment>
    <comment ref="C5" authorId="0">
      <text>
        <r>
          <rPr>
            <b/>
            <sz val="9"/>
            <color indexed="81"/>
            <rFont val="Calibri"/>
            <family val="2"/>
          </rPr>
          <t>Gaver fra fond/ stiftelser etter søknad fra tilskuddskoordiantor eller avdelingene selv</t>
        </r>
      </text>
    </comment>
    <comment ref="D5" authorId="0">
      <text>
        <r>
          <rPr>
            <b/>
            <sz val="9"/>
            <color indexed="81"/>
            <rFont val="Calibri"/>
            <family val="2"/>
          </rPr>
          <t>Tilskuddskoordinatoren jobber på provisjon og får 20 % av alt han henter inn. 
Dette føres som utgift her.</t>
        </r>
      </text>
    </comment>
    <comment ref="C6" authorId="0">
      <text>
        <r>
          <rPr>
            <b/>
            <sz val="9"/>
            <color indexed="81"/>
            <rFont val="Calibri"/>
            <family val="2"/>
          </rPr>
          <t>Det er kun sponsorinntekter det foreligger inngått avtaler på som skal budsjetteres.</t>
        </r>
      </text>
    </comment>
    <comment ref="D6" authorId="0">
      <text>
        <r>
          <rPr>
            <b/>
            <sz val="9"/>
            <color indexed="81"/>
            <rFont val="Calibri"/>
            <family val="2"/>
          </rPr>
          <t xml:space="preserve">Utgifter knyttet til sponsorarbeid eller til konkrete sponsoravtaler (trykk, møter, servering…..) </t>
        </r>
      </text>
    </comment>
    <comment ref="C7" authorId="0">
      <text>
        <r>
          <rPr>
            <b/>
            <sz val="9"/>
            <color indexed="81"/>
            <rFont val="Calibri"/>
            <family val="2"/>
          </rPr>
          <t xml:space="preserve">Inntekter fra dungader som går til hovedlaget. </t>
        </r>
      </text>
    </comment>
    <comment ref="D7" authorId="0">
      <text>
        <r>
          <rPr>
            <b/>
            <sz val="9"/>
            <color indexed="81"/>
            <rFont val="Calibri"/>
            <family val="2"/>
          </rPr>
          <t>Utgifter knyttet til dugnader som for eksempel reise, mat, utstyr, lodd…..</t>
        </r>
      </text>
    </comment>
    <comment ref="A8" authorId="0">
      <text>
        <r>
          <rPr>
            <b/>
            <sz val="9"/>
            <color indexed="81"/>
            <rFont val="Calibri"/>
            <family val="2"/>
          </rPr>
          <t>ALLE INNTEKTER OG UTGIFTER KNYTTET TIL KURS OG KUNNSKAP I AVDELINGENE</t>
        </r>
      </text>
    </comment>
    <comment ref="C8" authorId="0">
      <text>
        <r>
          <rPr>
            <b/>
            <sz val="9"/>
            <color indexed="81"/>
            <rFont val="Calibri"/>
            <family val="2"/>
          </rPr>
          <t>Sum alle inntekter for kompetanse</t>
        </r>
      </text>
    </comment>
    <comment ref="D8" authorId="0">
      <text>
        <r>
          <rPr>
            <b/>
            <sz val="9"/>
            <color indexed="81"/>
            <rFont val="Calibri"/>
            <family val="2"/>
          </rPr>
          <t>Sum alle utgifter for kompetanse</t>
        </r>
      </text>
    </comment>
    <comment ref="E8" authorId="0">
      <text>
        <r>
          <rPr>
            <b/>
            <sz val="9"/>
            <color indexed="81"/>
            <rFont val="Calibri"/>
            <family val="2"/>
          </rPr>
          <t>Samlet resultat (inntekter- utgifter) for kompetanse</t>
        </r>
      </text>
    </comment>
    <comment ref="C9" authorId="0">
      <text>
        <r>
          <rPr>
            <b/>
            <sz val="9"/>
            <color indexed="81"/>
            <rFont val="Calibri"/>
            <family val="2"/>
          </rPr>
          <t>Eventuelle bidrag fra avdelingene</t>
        </r>
      </text>
    </comment>
    <comment ref="D9" authorId="0">
      <text>
        <r>
          <rPr>
            <b/>
            <sz val="9"/>
            <color indexed="81"/>
            <rFont val="Calibri"/>
            <family val="2"/>
          </rPr>
          <t>Kostnader sportslig leder 20 % stilling fom jan tom mars 2017 (styrevedtak)
Lønn, AGA, feriepenger, pensjon.</t>
        </r>
      </text>
    </comment>
    <comment ref="C10" authorId="0">
      <text>
        <r>
          <rPr>
            <b/>
            <sz val="9"/>
            <color indexed="81"/>
            <rFont val="Calibri"/>
            <family val="2"/>
          </rPr>
          <t>Eventuelle egenandeler fra kursdeltakere eller samarbeidende klubber</t>
        </r>
      </text>
    </comment>
    <comment ref="D10" authorId="0">
      <text>
        <r>
          <rPr>
            <b/>
            <sz val="9"/>
            <color indexed="81"/>
            <rFont val="Calibri"/>
            <family val="2"/>
          </rPr>
          <t>Kostnader knyttet til kursplanen: 2 stk førstehjelpskurs = kr 10.000, Fighter kickbocing betaler halvparten</t>
        </r>
      </text>
    </comment>
    <comment ref="C11" authorId="0">
      <text>
        <r>
          <rPr>
            <b/>
            <sz val="9"/>
            <color indexed="81"/>
            <rFont val="Calibri"/>
            <family val="2"/>
          </rPr>
          <t>Eventuelle egenandeler fra kursdeltakere</t>
        </r>
      </text>
    </comment>
    <comment ref="D11" authorId="0">
      <text>
        <r>
          <rPr>
            <b/>
            <sz val="9"/>
            <color indexed="81"/>
            <rFont val="Calibri"/>
            <family val="2"/>
          </rPr>
          <t>kursavgifter, reise, opphold</t>
        </r>
      </text>
    </comment>
    <comment ref="C12" authorId="0">
      <text>
        <r>
          <rPr>
            <b/>
            <sz val="9"/>
            <color indexed="81"/>
            <rFont val="Calibri"/>
            <family val="2"/>
          </rPr>
          <t>Eventuelle egenandeler fra kursdeltakere</t>
        </r>
      </text>
    </comment>
    <comment ref="D12" authorId="0">
      <text>
        <r>
          <rPr>
            <b/>
            <sz val="9"/>
            <color indexed="81"/>
            <rFont val="Calibri"/>
            <family val="2"/>
          </rPr>
          <t xml:space="preserve">Kursavgifter, reise, opphold. 
Lederkurs for ungdom. </t>
        </r>
      </text>
    </comment>
    <comment ref="C13" authorId="0">
      <text>
        <r>
          <rPr>
            <b/>
            <sz val="9"/>
            <color indexed="81"/>
            <rFont val="Calibri"/>
            <family val="2"/>
          </rPr>
          <t>Eventuelle egenandeler fra kursdeltakere</t>
        </r>
      </text>
    </comment>
    <comment ref="D13" authorId="0">
      <text>
        <r>
          <rPr>
            <b/>
            <sz val="9"/>
            <color indexed="81"/>
            <rFont val="Calibri"/>
            <family val="2"/>
          </rPr>
          <t xml:space="preserve">Kursavgifter, reise, opphold. 
Daglig leder samlinger OIK. 
Anleggskurs kommunen. </t>
        </r>
      </text>
    </comment>
    <comment ref="A14" authorId="0">
      <text>
        <r>
          <rPr>
            <b/>
            <sz val="9"/>
            <color indexed="81"/>
            <rFont val="Calibri"/>
            <family val="2"/>
          </rPr>
          <t>ALLE INNTEKTER OG UTGIFTER KNYTTET TIL AVDELINGENS ARRANGEMENTER. 
Hver ankelt avdeling lager sin egen liste med arrangementer</t>
        </r>
      </text>
    </comment>
    <comment ref="C14" authorId="0">
      <text>
        <r>
          <rPr>
            <b/>
            <sz val="9"/>
            <color indexed="81"/>
            <rFont val="Calibri"/>
            <family val="2"/>
          </rPr>
          <t>Sum av alle inntekter fra alle arrangementer: 
Deltakeravgifter, inngangspenger, kiosksalg, parkering, tilskudd/ støtte offentlige, spnsorinntekter</t>
        </r>
      </text>
    </comment>
    <comment ref="D14" authorId="0">
      <text>
        <r>
          <rPr>
            <b/>
            <sz val="9"/>
            <color indexed="81"/>
            <rFont val="Calibri"/>
            <family val="2"/>
          </rPr>
          <t>Sum alle utgifter fra alle arrangementer: 
Innkjøp kioskvarer, anleggskostnader, lønn, betalingsløsninger, møter, sosial aktivitet, telefon.</t>
        </r>
      </text>
    </comment>
    <comment ref="E14" authorId="0">
      <text>
        <r>
          <rPr>
            <b/>
            <sz val="9"/>
            <color indexed="81"/>
            <rFont val="Calibri"/>
            <family val="2"/>
          </rPr>
          <t>Samlet resultat (inntekter- utgifter) for alle arrangementer</t>
        </r>
      </text>
    </comment>
    <comment ref="C15" authorId="0">
      <text>
        <r>
          <rPr>
            <b/>
            <sz val="9"/>
            <color indexed="81"/>
            <rFont val="Calibri"/>
            <family val="2"/>
          </rPr>
          <t>Fast tilskudd fra OIK</t>
        </r>
      </text>
    </comment>
    <comment ref="D15" authorId="0">
      <text>
        <r>
          <rPr>
            <b/>
            <sz val="9"/>
            <color indexed="81"/>
            <rFont val="Calibri"/>
            <family val="2"/>
          </rPr>
          <t>Lønn, mat, aktiviteter</t>
        </r>
      </text>
    </comment>
    <comment ref="A17" authorId="0">
      <text>
        <r>
          <rPr>
            <b/>
            <sz val="9"/>
            <color indexed="81"/>
            <rFont val="Calibri"/>
            <family val="2"/>
          </rPr>
          <t>ALLE INNTEKTER OG UTGIFTER KNYTTET TIL ANLEGG I AVDELINGEN</t>
        </r>
      </text>
    </comment>
    <comment ref="C17" authorId="0">
      <text>
        <r>
          <rPr>
            <b/>
            <sz val="9"/>
            <color indexed="81"/>
            <rFont val="Calibri"/>
            <family val="2"/>
          </rPr>
          <t>Sum alle inntekter for anlegg</t>
        </r>
      </text>
    </comment>
    <comment ref="D17" authorId="0">
      <text>
        <r>
          <rPr>
            <b/>
            <sz val="9"/>
            <color indexed="81"/>
            <rFont val="Calibri"/>
            <family val="2"/>
          </rPr>
          <t>Sum alle utgifter for anlegg</t>
        </r>
      </text>
    </comment>
    <comment ref="E17" authorId="0">
      <text>
        <r>
          <rPr>
            <b/>
            <sz val="9"/>
            <color indexed="81"/>
            <rFont val="Calibri"/>
            <family val="2"/>
          </rPr>
          <t>Samlet resultat (inntekter - utgifter) for anlegg</t>
        </r>
      </text>
    </comment>
    <comment ref="A18" authorId="0">
      <text>
        <r>
          <rPr>
            <b/>
            <sz val="9"/>
            <color indexed="81"/>
            <rFont val="Calibri"/>
            <family val="2"/>
          </rPr>
          <t>Innsamlingsaksjon Voldsløkka</t>
        </r>
      </text>
    </comment>
    <comment ref="A19" authorId="0">
      <text>
        <r>
          <rPr>
            <b/>
            <sz val="9"/>
            <color indexed="81"/>
            <rFont val="Calibri"/>
            <family val="2"/>
          </rPr>
          <t xml:space="preserve">Anleggskonsulent i 20% fast stilling. </t>
        </r>
      </text>
    </comment>
    <comment ref="D19" authorId="0">
      <text>
        <r>
          <rPr>
            <b/>
            <sz val="9"/>
            <color indexed="81"/>
            <rFont val="Calibri"/>
            <family val="2"/>
          </rPr>
          <t xml:space="preserve">Lønn - 77.000 kr pr år. 
AGA - 14,11 % 
Feriepenger - 12 %
Pensjon - 5% </t>
        </r>
      </text>
    </comment>
    <comment ref="A20" authorId="0">
      <text>
        <r>
          <rPr>
            <b/>
            <sz val="9"/>
            <color indexed="81"/>
            <rFont val="Calibri"/>
            <family val="2"/>
          </rPr>
          <t>Kun for innebandy og hovedlaget</t>
        </r>
      </text>
    </comment>
    <comment ref="C20" authorId="0">
      <text>
        <r>
          <rPr>
            <b/>
            <sz val="9"/>
            <color indexed="81"/>
            <rFont val="Calibri"/>
            <family val="2"/>
          </rPr>
          <t>Tilsynsvakt dagtid: 233 kr pr time</t>
        </r>
      </text>
    </comment>
    <comment ref="D20" authorId="0">
      <text>
        <r>
          <rPr>
            <b/>
            <sz val="9"/>
            <color indexed="81"/>
            <rFont val="Calibri"/>
            <family val="2"/>
          </rPr>
          <t xml:space="preserve">Alle kostnader føres på prosjekt Bjølsenhallen for avdeling innebandy. </t>
        </r>
      </text>
    </comment>
    <comment ref="A21" authorId="0">
      <text>
        <r>
          <rPr>
            <b/>
            <sz val="9"/>
            <color indexed="81"/>
            <rFont val="Calibri"/>
            <family val="2"/>
          </rPr>
          <t>ALLE INNTEKTER OG UTGIFTER KNYTTET TIL ADMINISTRASJON AV KLUBBEN</t>
        </r>
      </text>
    </comment>
    <comment ref="C21" authorId="0">
      <text>
        <r>
          <rPr>
            <b/>
            <sz val="9"/>
            <color indexed="81"/>
            <rFont val="Calibri"/>
            <family val="2"/>
          </rPr>
          <t>Sum alle inntekter for administrasjon</t>
        </r>
      </text>
    </comment>
    <comment ref="D21" authorId="0">
      <text>
        <r>
          <rPr>
            <b/>
            <sz val="9"/>
            <color indexed="81"/>
            <rFont val="Calibri"/>
            <family val="2"/>
          </rPr>
          <t>Sum alle kostnader til administrasjon</t>
        </r>
      </text>
    </comment>
    <comment ref="E21" authorId="0">
      <text>
        <r>
          <rPr>
            <b/>
            <sz val="9"/>
            <color indexed="81"/>
            <rFont val="Calibri"/>
            <family val="2"/>
          </rPr>
          <t>Samlet resultat (inntekter - utigfter) for administrasjon</t>
        </r>
      </text>
    </comment>
    <comment ref="C22" authorId="0">
      <text>
        <r>
          <rPr>
            <b/>
            <sz val="9"/>
            <color indexed="81"/>
            <rFont val="Calibri"/>
            <family val="2"/>
          </rPr>
          <t>1300 medlemmer
400 kr pr medlem
30% betaler ikke</t>
        </r>
      </text>
    </comment>
    <comment ref="D22" authorId="0">
      <text>
        <r>
          <rPr>
            <b/>
            <sz val="9"/>
            <color indexed="81"/>
            <rFont val="Calibri"/>
            <family val="2"/>
          </rPr>
          <t xml:space="preserve">Gebyrer Buypass:
20 kr pr transaksjon
Inkl sms utsendelse. </t>
        </r>
      </text>
    </comment>
    <comment ref="C23" authorId="0">
      <text>
        <r>
          <rPr>
            <b/>
            <sz val="9"/>
            <color indexed="81"/>
            <rFont val="Calibri"/>
            <family val="2"/>
          </rPr>
          <t>250 kr pr medlem under 25 år. 
Samordnet melding 2015: 722 stk</t>
        </r>
      </text>
    </comment>
    <comment ref="C24" authorId="0">
      <text>
        <r>
          <rPr>
            <b/>
            <sz val="9"/>
            <color indexed="81"/>
            <rFont val="Calibri"/>
            <family val="2"/>
          </rPr>
          <t xml:space="preserve">Fast tilskudd iht samarbeidsavtalen med bydelen. </t>
        </r>
      </text>
    </comment>
    <comment ref="C25" authorId="0">
      <text>
        <r>
          <rPr>
            <b/>
            <sz val="9"/>
            <color indexed="81"/>
            <rFont val="Calibri"/>
            <family val="2"/>
          </rPr>
          <t xml:space="preserve">5% av spilleinnsatsen til alle som har Sagene IF som grasrotmottaker hos Norsk Tipping. </t>
        </r>
      </text>
    </comment>
    <comment ref="C26" authorId="0">
      <text>
        <r>
          <rPr>
            <b/>
            <sz val="9"/>
            <color indexed="81"/>
            <rFont val="Calibri"/>
            <family val="2"/>
          </rPr>
          <t>Maks 7% av brutto driftskostnader for foregående år, avkortet om potten fra KUD ikke holder (holder aldri).</t>
        </r>
      </text>
    </comment>
    <comment ref="C27" authorId="0">
      <text>
        <r>
          <rPr>
            <b/>
            <sz val="9"/>
            <color indexed="81"/>
            <rFont val="Calibri"/>
            <family val="2"/>
          </rPr>
          <t>Salgsinntekter flasker, luer, skjerf, bager, joggedresser</t>
        </r>
      </text>
    </comment>
    <comment ref="D27" authorId="0">
      <text>
        <r>
          <rPr>
            <b/>
            <sz val="9"/>
            <color indexed="81"/>
            <rFont val="Calibri"/>
            <family val="2"/>
          </rPr>
          <t>Innkjøp av varer</t>
        </r>
      </text>
    </comment>
    <comment ref="D28" authorId="0">
      <text>
        <r>
          <rPr>
            <b/>
            <sz val="9"/>
            <color indexed="81"/>
            <rFont val="Calibri"/>
            <family val="2"/>
          </rPr>
          <t>100 % stilling: 
Lønn: 522.000 kr (økning på 4,4% fra 2016)
AGA: 14,1 %
Feriepenger: 12 %
Pensjon: 5% (økning fra 2 % i 2016)</t>
        </r>
      </text>
    </comment>
    <comment ref="C29" authorId="0">
      <text>
        <r>
          <rPr>
            <b/>
            <sz val="9"/>
            <color indexed="81"/>
            <rFont val="Calibri"/>
            <family val="2"/>
          </rPr>
          <t xml:space="preserve">Fighter kickboxing dekker nær 50% av kostnadene til bredbåndet i Bjølsenhallen = 1000 kr pr mnd. </t>
        </r>
      </text>
    </comment>
    <comment ref="D29" authorId="0">
      <text>
        <r>
          <rPr>
            <b/>
            <sz val="9"/>
            <color indexed="81"/>
            <rFont val="Calibri"/>
            <family val="2"/>
          </rPr>
          <t>Telefon: 10.000 kr pr år. 
Bredbånd: 2390 kr pr mnd.
Kontorrekvisita: 10.000 kr pr år.
Postboks og porto: 2000 kr pr år. 
Ny printer møterommet: 10.000 kr
Ny PC daglig leder: 10.000 kr</t>
        </r>
      </text>
    </comment>
    <comment ref="D30" authorId="0">
      <text>
        <r>
          <rPr>
            <b/>
            <sz val="9"/>
            <color indexed="81"/>
            <rFont val="Calibri"/>
            <family val="2"/>
          </rPr>
          <t>Mailchimp/ nyhetsbrev: 20.000 kr pr år. 
Idium/webside: 8000 kr pr år.
Truegroups/ kommunikasjon: 12.000 kr pr år.
Google Aps: 90 kr pr bruker pr. mnd, 20 brukere.</t>
        </r>
      </text>
    </comment>
    <comment ref="D31" authorId="0">
      <text>
        <r>
          <rPr>
            <b/>
            <sz val="9"/>
            <color indexed="81"/>
            <rFont val="Calibri"/>
            <family val="2"/>
          </rPr>
          <t>Utvikling og trykk av materiell, kjøp av annonser på Facebook/ insta, profilbilder</t>
        </r>
      </text>
    </comment>
    <comment ref="D32" authorId="0">
      <text>
        <r>
          <rPr>
            <b/>
            <sz val="9"/>
            <color indexed="81"/>
            <rFont val="Calibri"/>
            <family val="2"/>
          </rPr>
          <t>Årsmøte: 7000 kr - leie av Kay- salen på samfunnshuset.
Julebor: 7000 kr - Sagene- lunchbar - styret + alle avdelingsledere.
10 stk AU- møter: 650 kr pr stk for leie av møterom samfunnshuset.
6 stk styremøter: 650 kr pr stk for leie av møterom samfunnshuset. 
10 stk ledergruppemøter: 650 kr stk for leie av møterom samfunnshuset.
Diverse eksterne møter: 5000 kr - OIK, ISU, kommunen...
Styrets representasjonsplan: 5000 kr - diverse oppdrag for styret.</t>
        </r>
      </text>
    </comment>
    <comment ref="D33" authorId="0">
      <text>
        <r>
          <rPr>
            <b/>
            <sz val="9"/>
            <color indexed="81"/>
            <rFont val="Calibri"/>
            <family val="2"/>
          </rPr>
          <t xml:space="preserve">Christiania Regnskapsbyrå:
Føring av regnskap
Autopay/ remittering
Lønn </t>
        </r>
      </text>
    </comment>
    <comment ref="D34" authorId="0">
      <text>
        <r>
          <rPr>
            <b/>
            <sz val="9"/>
            <color indexed="81"/>
            <rFont val="Calibri"/>
            <family val="2"/>
          </rPr>
          <t>Revisorhjelpen AS</t>
        </r>
      </text>
    </comment>
    <comment ref="D35" authorId="0">
      <text>
        <r>
          <rPr>
            <b/>
            <sz val="9"/>
            <color indexed="81"/>
            <rFont val="Calibri"/>
            <family val="2"/>
          </rPr>
          <t>Innkreving av medlems- og treningsavgifter (styrevedtak)</t>
        </r>
      </text>
    </comment>
    <comment ref="D36" authorId="0">
      <text>
        <r>
          <rPr>
            <b/>
            <sz val="9"/>
            <color indexed="81"/>
            <rFont val="Calibri"/>
            <family val="2"/>
          </rPr>
          <t>NHO: 
Yrkesskadeforsikring alle ansatte over 20% stilling (lovpålagt) - 1192 kr pr år. 
Undersalgsforsikring (lovpålagt for alle som disponerer konto) - 869 kr pr år. 
Innboforsikring Voldsløkka garderober - 676 kr pr år. 
Innboforsikring Bjølsenhallen - 604 kr pr år.</t>
        </r>
      </text>
    </comment>
    <comment ref="D37" authorId="0">
      <text>
        <r>
          <rPr>
            <b/>
            <sz val="9"/>
            <color indexed="81"/>
            <rFont val="Calibri"/>
            <family val="2"/>
          </rPr>
          <t xml:space="preserve">NOKAS: 
Leie av nattsafe: 527 kr pr mnd. 
Verditransport: 400 kr pr mnd. </t>
        </r>
      </text>
    </comment>
    <comment ref="D38" authorId="0">
      <text>
        <r>
          <rPr>
            <b/>
            <sz val="9"/>
            <color indexed="81"/>
            <rFont val="Calibri"/>
            <family val="2"/>
          </rPr>
          <t>Betalingsterminal NETS - 1100 kr pr mnd</t>
        </r>
      </text>
    </comment>
    <comment ref="A40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TIL LAGSKASSENE I AVDELINGENE
skal gå i 0, ikke nødvendig med budsjett
</t>
        </r>
      </text>
    </comment>
    <comment ref="C40" authorId="0">
      <text>
        <r>
          <rPr>
            <b/>
            <sz val="9"/>
            <color indexed="81"/>
            <rFont val="Calibri"/>
            <family val="2"/>
          </rPr>
          <t>Sum alle inntekter fra eventuelle aktivitetsgrupper i hovedlaget (trimgrupper, nye idretter)</t>
        </r>
      </text>
    </comment>
    <comment ref="D40" authorId="0">
      <text>
        <r>
          <rPr>
            <b/>
            <sz val="9"/>
            <color indexed="81"/>
            <rFont val="Calibri"/>
            <family val="2"/>
          </rPr>
          <t>Sum alle utgifter fra eventuelle aktivitetsgrupper i hovedlaget (trimgrupper, nye idretter)</t>
        </r>
      </text>
    </comment>
    <comment ref="E40" authorId="0">
      <text>
        <r>
          <rPr>
            <b/>
            <sz val="9"/>
            <color indexed="81"/>
            <rFont val="Calibri"/>
            <family val="2"/>
          </rPr>
          <t>Samlet resultat (inntekter - utgifter) for lagskassene</t>
        </r>
      </text>
    </comment>
  </commentList>
</comments>
</file>

<file path=xl/comments10.xml><?xml version="1.0" encoding="utf-8"?>
<comments xmlns="http://schemas.openxmlformats.org/spreadsheetml/2006/main">
  <authors>
    <author>Norges Judoforbund</author>
  </authors>
  <commentList>
    <comment ref="A4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DIREKTE TIL AKTIVITETEN I EN AVDELING
</t>
        </r>
      </text>
    </comment>
    <comment ref="C4" authorId="0">
      <text>
        <r>
          <rPr>
            <b/>
            <sz val="9"/>
            <color indexed="81"/>
            <rFont val="Calibri"/>
            <family val="2"/>
          </rPr>
          <t>Sum av alle inntekter for aktivitet</t>
        </r>
      </text>
    </comment>
    <comment ref="D4" authorId="0">
      <text>
        <r>
          <rPr>
            <b/>
            <sz val="9"/>
            <color indexed="81"/>
            <rFont val="Calibri"/>
            <family val="2"/>
          </rPr>
          <t>Sum av alle utgifter for aktivitet</t>
        </r>
      </text>
    </comment>
    <comment ref="E4" authorId="0">
      <text>
        <r>
          <rPr>
            <b/>
            <sz val="9"/>
            <color indexed="81"/>
            <rFont val="Calibri"/>
            <family val="2"/>
          </rPr>
          <t>Samlet resultat (inntekter - utgifter) for aktivitet.</t>
        </r>
      </text>
    </comment>
    <comment ref="C5" authorId="0">
      <text>
        <r>
          <rPr>
            <b/>
            <sz val="9"/>
            <color indexed="81"/>
            <rFont val="Calibri"/>
            <family val="2"/>
          </rPr>
          <t>Samlede inntekter fra treningsavgift - 30% som ikke betaler for seg.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Calibri"/>
            <family val="2"/>
          </rPr>
          <t xml:space="preserve">Gebyrer Buypass trekker fra innbetalte treningsavgifter = ca 4% 
</t>
        </r>
      </text>
    </comment>
    <comment ref="C6" authorId="0">
      <text>
        <r>
          <rPr>
            <b/>
            <sz val="9"/>
            <color indexed="81"/>
            <rFont val="Calibri"/>
            <family val="2"/>
          </rPr>
          <t xml:space="preserve">Lokale aktivitetsmidler = 400 kr pr  medlem registrert foregående år under 19 år. 
Bruk tall fra samordnet rapportering 2015 - du finner dem her:
</t>
        </r>
      </text>
    </comment>
    <comment ref="C7" authorId="0">
      <text>
        <r>
          <rPr>
            <b/>
            <sz val="9"/>
            <color indexed="81"/>
            <rFont val="Calibri"/>
            <family val="2"/>
          </rPr>
          <t>Gaver fra fond/ stiftelser etter søknad fra tilskuddskoordiantor eller avdelingene selv</t>
        </r>
      </text>
    </comment>
    <comment ref="D7" authorId="0">
      <text>
        <r>
          <rPr>
            <b/>
            <sz val="9"/>
            <color indexed="81"/>
            <rFont val="Calibri"/>
            <family val="2"/>
          </rPr>
          <t>Tilskuddskoordinatoren jobber på provisjon og får 20 % av alt han henter inn. 
Dette føres som utgift her.</t>
        </r>
      </text>
    </comment>
    <comment ref="C8" authorId="0">
      <text>
        <r>
          <rPr>
            <b/>
            <sz val="9"/>
            <color indexed="81"/>
            <rFont val="Calibri"/>
            <family val="2"/>
          </rPr>
          <t>Det er kun sponsorinntekter det foreligger inngått avtaler på som skal budsjetteres.</t>
        </r>
      </text>
    </comment>
    <comment ref="D8" authorId="0">
      <text>
        <r>
          <rPr>
            <b/>
            <sz val="9"/>
            <color indexed="81"/>
            <rFont val="Calibri"/>
            <family val="2"/>
          </rPr>
          <t xml:space="preserve">Utgifter knyttet til sponsorarbeid eller til konkrete sponsoravtaler (trykk, møter, servering…..) </t>
        </r>
      </text>
    </comment>
    <comment ref="C9" authorId="0">
      <text>
        <r>
          <rPr>
            <b/>
            <sz val="9"/>
            <color indexed="81"/>
            <rFont val="Calibri"/>
            <family val="2"/>
          </rPr>
          <t>Alle inntekter fra dugnader som går til hele avdelingen. 
Dugnadsinntektene til lagene føres på lagskassene</t>
        </r>
      </text>
    </comment>
    <comment ref="D9" authorId="0">
      <text>
        <r>
          <rPr>
            <b/>
            <sz val="9"/>
            <color indexed="81"/>
            <rFont val="Calibri"/>
            <family val="2"/>
          </rPr>
          <t>Utgifter knyttet til dugnader som for eksempel reise, mat, utstyr, lodd…..</t>
        </r>
      </text>
    </comment>
    <comment ref="D10" authorId="0">
      <text>
        <r>
          <rPr>
            <b/>
            <sz val="9"/>
            <color indexed="81"/>
            <rFont val="Calibri"/>
            <family val="2"/>
          </rPr>
          <t>Lønn til trenere for grupper/ lag = Beløp lønn x 0,141 (AGA)</t>
        </r>
      </text>
    </comment>
    <comment ref="C11" authorId="0">
      <text>
        <r>
          <rPr>
            <b/>
            <sz val="9"/>
            <color indexed="81"/>
            <rFont val="Calibri"/>
            <family val="2"/>
          </rPr>
          <t>Kick- back/ sign- on fee fra leverandører + videresalg av idrettsutstyr</t>
        </r>
      </text>
    </comment>
    <comment ref="D11" authorId="0">
      <text>
        <r>
          <rPr>
            <b/>
            <sz val="9"/>
            <color indexed="81"/>
            <rFont val="Calibri"/>
            <family val="2"/>
          </rPr>
          <t>Alle klubbens utgifter til utstyr til lagene/ gruppene</t>
        </r>
      </text>
    </comment>
    <comment ref="D12" authorId="0">
      <text>
        <r>
          <rPr>
            <b/>
            <sz val="9"/>
            <color indexed="81"/>
            <rFont val="Calibri"/>
            <family val="2"/>
          </rPr>
          <t>Utstyr som klubben gir til trenere og lagledere (og øvrige tillitsvalgte)</t>
        </r>
      </text>
    </comment>
    <comment ref="C13" authorId="0">
      <text>
        <r>
          <rPr>
            <b/>
            <sz val="9"/>
            <color indexed="81"/>
            <rFont val="Calibri"/>
            <family val="2"/>
          </rPr>
          <t>Eventuelle egenandeler for deltakelse/ reise/ opphold som spillerne selv skal betale.</t>
        </r>
      </text>
    </comment>
    <comment ref="D13" authorId="0">
      <text>
        <r>
          <rPr>
            <b/>
            <sz val="9"/>
            <color indexed="81"/>
            <rFont val="Calibri"/>
            <family val="2"/>
          </rPr>
          <t xml:space="preserve">Påmeldingsavgifter til cuper/ stevner/ turneringer som avdelingen skal dekke. 
Når lagene skal betale selv går det på lagskassene. </t>
        </r>
      </text>
    </comment>
    <comment ref="D14" authorId="0">
      <text>
        <r>
          <rPr>
            <b/>
            <sz val="9"/>
            <color indexed="81"/>
            <rFont val="Calibri"/>
            <family val="2"/>
          </rPr>
          <t>Medlemsavgifter og kontingenter til overordnede organisasjonsledd (særkretser, særforbund)</t>
        </r>
      </text>
    </comment>
    <comment ref="C15" authorId="0">
      <text>
        <r>
          <rPr>
            <b/>
            <sz val="9"/>
            <color indexed="81"/>
            <rFont val="Calibri"/>
            <family val="2"/>
          </rPr>
          <t>Lisenser og forsikringer som er viderefakturert spillerne.</t>
        </r>
      </text>
    </comment>
    <comment ref="D15" authorId="0">
      <text>
        <r>
          <rPr>
            <b/>
            <sz val="9"/>
            <color indexed="81"/>
            <rFont val="Calibri"/>
            <family val="2"/>
          </rPr>
          <t xml:space="preserve">lisenser og forsikringer for spillere som avdelingen dekker
</t>
        </r>
      </text>
    </comment>
    <comment ref="D16" authorId="0">
      <text>
        <r>
          <rPr>
            <b/>
            <sz val="9"/>
            <color indexed="81"/>
            <rFont val="Calibri"/>
            <family val="2"/>
          </rPr>
          <t>Kostnader til lønn til dommere</t>
        </r>
      </text>
    </comment>
    <comment ref="C17" authorId="0">
      <text>
        <r>
          <rPr>
            <b/>
            <sz val="9"/>
            <color indexed="81"/>
            <rFont val="Calibri"/>
            <family val="2"/>
          </rPr>
          <t>Egenandeler knyttet til sosiale arrangementer.</t>
        </r>
      </text>
    </comment>
    <comment ref="D17" authorId="0">
      <text>
        <r>
          <rPr>
            <b/>
            <sz val="9"/>
            <color indexed="81"/>
            <rFont val="Calibri"/>
            <family val="2"/>
          </rPr>
          <t>Utgifter knyttet til avdelingens sosiale arrangementer.</t>
        </r>
      </text>
    </comment>
    <comment ref="A18" authorId="0">
      <text>
        <r>
          <rPr>
            <b/>
            <sz val="9"/>
            <color indexed="81"/>
            <rFont val="Calibri"/>
            <family val="2"/>
          </rPr>
          <t>ALLE INNTEKTER OG UTGIFTER KNYTTET TIL KURS OG KUNNSKAP I AVDELINGENE</t>
        </r>
      </text>
    </comment>
    <comment ref="C18" authorId="0">
      <text>
        <r>
          <rPr>
            <b/>
            <sz val="9"/>
            <color indexed="81"/>
            <rFont val="Calibri"/>
            <family val="2"/>
          </rPr>
          <t>Sum alle inntekter for kompetanse</t>
        </r>
      </text>
    </comment>
    <comment ref="D18" authorId="0">
      <text>
        <r>
          <rPr>
            <b/>
            <sz val="9"/>
            <color indexed="81"/>
            <rFont val="Calibri"/>
            <family val="2"/>
          </rPr>
          <t>Sum alle utgifter for kompetanse</t>
        </r>
      </text>
    </comment>
    <comment ref="E18" authorId="0">
      <text>
        <r>
          <rPr>
            <b/>
            <sz val="9"/>
            <color indexed="81"/>
            <rFont val="Calibri"/>
            <family val="2"/>
          </rPr>
          <t>Samlet resultat (inntekter- utgifter) for kompetanse</t>
        </r>
      </text>
    </comment>
    <comment ref="C19" authorId="0">
      <text>
        <r>
          <rPr>
            <b/>
            <sz val="9"/>
            <color indexed="81"/>
            <rFont val="Calibri"/>
            <family val="2"/>
          </rPr>
          <t>Egenandeler lederkurs</t>
        </r>
      </text>
    </comment>
    <comment ref="D19" authorId="0">
      <text>
        <r>
          <rPr>
            <b/>
            <sz val="9"/>
            <color indexed="81"/>
            <rFont val="Calibri"/>
            <family val="2"/>
          </rPr>
          <t>Deltakeravgifter lederkurs</t>
        </r>
      </text>
    </comment>
    <comment ref="C20" authorId="0">
      <text>
        <r>
          <rPr>
            <b/>
            <sz val="9"/>
            <color indexed="81"/>
            <rFont val="Calibri"/>
            <family val="2"/>
          </rPr>
          <t>Egenandeler trenerkurs</t>
        </r>
      </text>
    </comment>
    <comment ref="D20" authorId="0">
      <text>
        <r>
          <rPr>
            <b/>
            <sz val="9"/>
            <color indexed="81"/>
            <rFont val="Calibri"/>
            <family val="2"/>
          </rPr>
          <t>Deltakeravgifter trenerkurs</t>
        </r>
      </text>
    </comment>
    <comment ref="A21" authorId="0">
      <text>
        <r>
          <rPr>
            <b/>
            <sz val="9"/>
            <color indexed="81"/>
            <rFont val="Calibri"/>
            <family val="2"/>
          </rPr>
          <t>ALLE INNTEKTER OG UTGIFTER KNYTTET TIL AVDELINGENS ARRANGEMENTER. 
Hver ankelt avdeling lager sin egen liste med arrangementer</t>
        </r>
      </text>
    </comment>
    <comment ref="C21" authorId="0">
      <text>
        <r>
          <rPr>
            <b/>
            <sz val="9"/>
            <color indexed="81"/>
            <rFont val="Calibri"/>
            <family val="2"/>
          </rPr>
          <t>Sum av alle inntekter fra alle arrangementer: 
Deltakeravgifter, inngangspenger, kiosksalg, parkering, tilskudd/ støtte offentlige, spnsorinntekter</t>
        </r>
      </text>
    </comment>
    <comment ref="D21" authorId="0">
      <text>
        <r>
          <rPr>
            <b/>
            <sz val="9"/>
            <color indexed="81"/>
            <rFont val="Calibri"/>
            <family val="2"/>
          </rPr>
          <t>Sum alle utgifter fra alle arrangementer: 
Innkjøp kioskvarer, anleggskostnader, lønn, betalingsløsninger, møter, sosial aktivitet, telefon.</t>
        </r>
      </text>
    </comment>
    <comment ref="E21" authorId="0">
      <text>
        <r>
          <rPr>
            <b/>
            <sz val="9"/>
            <color indexed="81"/>
            <rFont val="Calibri"/>
            <family val="2"/>
          </rPr>
          <t>Samlet resultat (inntekter- utgifter) for alle arrangementer</t>
        </r>
      </text>
    </comment>
    <comment ref="C23" authorId="0">
      <text>
        <r>
          <rPr>
            <b/>
            <sz val="9"/>
            <color indexed="81"/>
            <rFont val="Calibri"/>
            <family val="2"/>
          </rPr>
          <t>Sum alle inntekter for anlegg</t>
        </r>
      </text>
    </comment>
    <comment ref="D23" authorId="0">
      <text>
        <r>
          <rPr>
            <b/>
            <sz val="9"/>
            <color indexed="81"/>
            <rFont val="Calibri"/>
            <family val="2"/>
          </rPr>
          <t>Sum alle utgifter for anlegg</t>
        </r>
      </text>
    </comment>
    <comment ref="E23" authorId="0">
      <text>
        <r>
          <rPr>
            <b/>
            <sz val="9"/>
            <color indexed="81"/>
            <rFont val="Calibri"/>
            <family val="2"/>
          </rPr>
          <t>Samlet resultat (inntekter - utgifter) for anlegg</t>
        </r>
      </text>
    </comment>
    <comment ref="A24" authorId="0">
      <text>
        <r>
          <rPr>
            <b/>
            <sz val="9"/>
            <color indexed="81"/>
            <rFont val="Calibri"/>
            <family val="2"/>
          </rPr>
          <t>Kun for bandy</t>
        </r>
      </text>
    </comment>
    <comment ref="C24" authorId="0">
      <text>
        <r>
          <rPr>
            <b/>
            <sz val="9"/>
            <color indexed="81"/>
            <rFont val="Calibri"/>
            <family val="2"/>
          </rPr>
          <t>Driftstilskudd: 15.000 kr</t>
        </r>
      </text>
    </comment>
    <comment ref="D24" authorId="0">
      <text>
        <r>
          <rPr>
            <b/>
            <sz val="9"/>
            <color indexed="81"/>
            <rFont val="Calibri"/>
            <family val="2"/>
          </rPr>
          <t xml:space="preserve">Driftskostnader </t>
        </r>
      </text>
    </comment>
    <comment ref="C25" authorId="0">
      <text>
        <r>
          <rPr>
            <b/>
            <sz val="9"/>
            <color indexed="81"/>
            <rFont val="Calibri"/>
            <family val="2"/>
          </rPr>
          <t>Salg av kioskvarer</t>
        </r>
      </text>
    </comment>
    <comment ref="D25" authorId="0">
      <text>
        <r>
          <rPr>
            <b/>
            <sz val="9"/>
            <color indexed="81"/>
            <rFont val="Calibri"/>
            <family val="2"/>
          </rPr>
          <t>Innkjøp av kioskvarer</t>
        </r>
      </text>
    </comment>
    <comment ref="A26" authorId="0">
      <text>
        <r>
          <rPr>
            <b/>
            <sz val="9"/>
            <color indexed="81"/>
            <rFont val="Calibri"/>
            <family val="2"/>
          </rPr>
          <t>ALLE INNTEKTER OG UTGIFTER KNYTTET TIL ADMINISTRASJON AV KLUBBEN</t>
        </r>
      </text>
    </comment>
    <comment ref="D26" authorId="0">
      <text>
        <r>
          <rPr>
            <b/>
            <sz val="9"/>
            <color indexed="81"/>
            <rFont val="Calibri"/>
            <family val="2"/>
          </rPr>
          <t>Sum alle kostnader til administrasjon</t>
        </r>
      </text>
    </comment>
    <comment ref="E26" authorId="0">
      <text>
        <r>
          <rPr>
            <b/>
            <sz val="9"/>
            <color indexed="81"/>
            <rFont val="Calibri"/>
            <family val="2"/>
          </rPr>
          <t>Samlet resultat (inntekter - utigfter) for administrasjon</t>
        </r>
      </text>
    </comment>
    <comment ref="D27" authorId="0">
      <text>
        <r>
          <rPr>
            <b/>
            <sz val="9"/>
            <color indexed="81"/>
            <rFont val="Calibri"/>
            <family val="2"/>
          </rPr>
          <t>Utvikling og trykk av materiell, kjøp av annonser.</t>
        </r>
      </text>
    </comment>
    <comment ref="D28" authorId="0">
      <text>
        <r>
          <rPr>
            <b/>
            <sz val="9"/>
            <color indexed="81"/>
            <rFont val="Calibri"/>
            <family val="2"/>
          </rPr>
          <t>Alle typer møter og representasjonsoppdrag (eksterne, interne)</t>
        </r>
      </text>
    </comment>
    <comment ref="A29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TIL LAGSKASSENE I AVDELINGENE
skal gå i 0, ikke nødvendig med budsjett
</t>
        </r>
      </text>
    </comment>
    <comment ref="C29" authorId="0">
      <text>
        <r>
          <rPr>
            <b/>
            <sz val="9"/>
            <color indexed="81"/>
            <rFont val="Calibri"/>
            <family val="2"/>
          </rPr>
          <t xml:space="preserve">Dugnader som lagene/ gruppene selv gjør og som kun skal brukes av laget. </t>
        </r>
      </text>
    </comment>
    <comment ref="D29" authorId="0">
      <text>
        <r>
          <rPr>
            <b/>
            <sz val="9"/>
            <color indexed="81"/>
            <rFont val="Calibri"/>
            <family val="2"/>
          </rPr>
          <t xml:space="preserve">Alle utgifter som lagene skal dekke av egen kasse: cuper, turneringer, utstyr…..
</t>
        </r>
      </text>
    </comment>
  </commentList>
</comments>
</file>

<file path=xl/comments2.xml><?xml version="1.0" encoding="utf-8"?>
<comments xmlns="http://schemas.openxmlformats.org/spreadsheetml/2006/main">
  <authors>
    <author>Norges Judoforbund</author>
  </authors>
  <commentList>
    <comment ref="A4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DIREKTE TIL AKTIVITETEN I EN AVDELING
</t>
        </r>
      </text>
    </comment>
    <comment ref="F4" authorId="0">
      <text>
        <r>
          <rPr>
            <b/>
            <sz val="9"/>
            <color indexed="81"/>
            <rFont val="Calibri"/>
            <family val="2"/>
          </rPr>
          <t>Sum av alle inntekter for aktivitet</t>
        </r>
      </text>
    </comment>
    <comment ref="G4" authorId="0">
      <text>
        <r>
          <rPr>
            <b/>
            <sz val="9"/>
            <color indexed="81"/>
            <rFont val="Calibri"/>
            <family val="2"/>
          </rPr>
          <t>Sum av alle inntekter for aktivitet</t>
        </r>
      </text>
    </comment>
    <comment ref="H4" authorId="0">
      <text>
        <r>
          <rPr>
            <b/>
            <sz val="9"/>
            <color indexed="81"/>
            <rFont val="Calibri"/>
            <family val="2"/>
          </rPr>
          <t>Samlet resultat (inntekter - utgifter) for aktivitet.</t>
        </r>
      </text>
    </comment>
    <comment ref="F5" authorId="0">
      <text>
        <r>
          <rPr>
            <b/>
            <sz val="9"/>
            <color indexed="81"/>
            <rFont val="Calibri"/>
            <family val="2"/>
          </rPr>
          <t>Samlede inntekter fra treningsavgift - 30% som ikke betaler for seg.</t>
        </r>
        <r>
          <rPr>
            <sz val="9"/>
            <color indexed="81"/>
            <rFont val="Calibri"/>
            <family val="2"/>
          </rPr>
          <t xml:space="preserve">
100 medlemmer x 1500 kr - 30 %</t>
        </r>
      </text>
    </comment>
    <comment ref="G5" authorId="0">
      <text>
        <r>
          <rPr>
            <b/>
            <sz val="9"/>
            <color indexed="81"/>
            <rFont val="Calibri"/>
            <family val="2"/>
          </rPr>
          <t xml:space="preserve">Gebyrer Buypass trekker fra innbetalte treningsavgifter = ca 4% 
</t>
        </r>
      </text>
    </comment>
    <comment ref="I5" authorId="0">
      <text>
        <r>
          <rPr>
            <b/>
            <sz val="9"/>
            <color indexed="81"/>
            <rFont val="Calibri"/>
            <family val="2"/>
          </rPr>
          <t>Samlede inntekter fra treningsavgift - 30% som ikke betaler for seg.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5" authorId="0">
      <text>
        <r>
          <rPr>
            <b/>
            <sz val="9"/>
            <color indexed="81"/>
            <rFont val="Calibri"/>
            <family val="2"/>
          </rPr>
          <t xml:space="preserve">Gebyrer Buypass trekker fra innbetalte treningsavgifter = ca 4% 
</t>
        </r>
      </text>
    </comment>
    <comment ref="F6" authorId="0">
      <text>
        <r>
          <rPr>
            <b/>
            <sz val="9"/>
            <color indexed="81"/>
            <rFont val="Calibri"/>
            <family val="2"/>
          </rPr>
          <t xml:space="preserve">Lokale aktivitetsmidler = 400 kr pr  medlem registrert foregående år under 19 år. 
Bruk tall fra samordnet rapportering 2015 - du finner dem her:
</t>
        </r>
      </text>
    </comment>
    <comment ref="I6" authorId="0">
      <text>
        <r>
          <rPr>
            <b/>
            <sz val="9"/>
            <color indexed="81"/>
            <rFont val="Calibri"/>
            <family val="2"/>
          </rPr>
          <t xml:space="preserve">Lokale aktivitetsmidler = 400 kr pr  medlem registrert foregående år under 19 år. 
Bruk tall fra samordnet rapportering 2015 - du finner dem her:
</t>
        </r>
      </text>
    </comment>
    <comment ref="F7" authorId="0">
      <text>
        <r>
          <rPr>
            <b/>
            <sz val="9"/>
            <color indexed="81"/>
            <rFont val="Calibri"/>
            <family val="2"/>
          </rPr>
          <t>Gaver fra fond/ stiftelser etter søknad fra tilskuddskoordiantor eller avdelingene selv</t>
        </r>
      </text>
    </comment>
    <comment ref="G7" authorId="0">
      <text>
        <r>
          <rPr>
            <b/>
            <sz val="9"/>
            <color indexed="81"/>
            <rFont val="Calibri"/>
            <family val="2"/>
          </rPr>
          <t>Tilskuddskoordinatoren jobber på provisjon og får 20 % av alt han henter inn. 
Dette føres som utgift her.</t>
        </r>
      </text>
    </comment>
    <comment ref="I7" authorId="0">
      <text>
        <r>
          <rPr>
            <b/>
            <sz val="9"/>
            <color indexed="81"/>
            <rFont val="Calibri"/>
            <family val="2"/>
          </rPr>
          <t>Gaver fra fond/ stiftelser etter søknad fra tilskuddskoordiantor eller avdelingene selv</t>
        </r>
      </text>
    </comment>
    <comment ref="J7" authorId="0">
      <text>
        <r>
          <rPr>
            <b/>
            <sz val="9"/>
            <color indexed="81"/>
            <rFont val="Calibri"/>
            <family val="2"/>
          </rPr>
          <t>Tilskuddskoordinatoren jobber på provisjon og får 20 % av alt han henter inn. 
Dette føres som utgift her.</t>
        </r>
      </text>
    </comment>
    <comment ref="G8" authorId="0">
      <text>
        <r>
          <rPr>
            <sz val="9"/>
            <color indexed="81"/>
            <rFont val="Calibri"/>
            <family val="2"/>
          </rPr>
          <t xml:space="preserve">20 % stilling allidrettsleder + gruppeinstruktører
Lønn: 77.000 kr + 36.000 kr pr år
AGA: 14,1 %
Feriepenger: 12 %
Pensjon 5 %
Pensjon: 5% (økning fra 2 % i 2016)
</t>
        </r>
      </text>
    </comment>
    <comment ref="J8" authorId="0">
      <text>
        <r>
          <rPr>
            <b/>
            <sz val="9"/>
            <color indexed="81"/>
            <rFont val="Calibri"/>
            <family val="2"/>
          </rPr>
          <t>20 % stilling VIA leder (77.000 kr pr år) + 20 % stilling gruppeleder (72.800 kr år år) + 36.000 kr pr år trenere. 
14,1 % AGA
5 % pensjon 
12 % feriepenger</t>
        </r>
      </text>
    </comment>
    <comment ref="F9" authorId="0">
      <text>
        <r>
          <rPr>
            <b/>
            <sz val="9"/>
            <color indexed="81"/>
            <rFont val="Calibri"/>
            <family val="2"/>
          </rPr>
          <t>Kick- back/ sign- on fee fra leverandører + videresalg av idrettsutstyr</t>
        </r>
      </text>
    </comment>
    <comment ref="G9" authorId="0">
      <text>
        <r>
          <rPr>
            <b/>
            <sz val="9"/>
            <color indexed="81"/>
            <rFont val="Calibri"/>
            <family val="2"/>
          </rPr>
          <t>Alle klubbens utgifter til utstyr til lagene/ gruppene</t>
        </r>
      </text>
    </comment>
    <comment ref="I9" authorId="0">
      <text>
        <r>
          <rPr>
            <b/>
            <sz val="9"/>
            <color indexed="81"/>
            <rFont val="Calibri"/>
            <family val="2"/>
          </rPr>
          <t>Kick- back/ sign- on fee fra leverandører + videresalg av idrettsutstyr</t>
        </r>
      </text>
    </comment>
    <comment ref="J9" authorId="0">
      <text>
        <r>
          <rPr>
            <b/>
            <sz val="9"/>
            <color indexed="81"/>
            <rFont val="Calibri"/>
            <family val="2"/>
          </rPr>
          <t>Alle klubbens utgifter til utstyr til lagene/ gruppene</t>
        </r>
      </text>
    </comment>
    <comment ref="G10" authorId="0">
      <text>
        <r>
          <rPr>
            <b/>
            <sz val="9"/>
            <color indexed="81"/>
            <rFont val="Calibri"/>
            <family val="2"/>
          </rPr>
          <t>Utstyr som klubben gir til trenere og lagledere (og øvrige tillitsvalgte)</t>
        </r>
      </text>
    </comment>
    <comment ref="J10" authorId="0">
      <text>
        <r>
          <rPr>
            <b/>
            <sz val="9"/>
            <color indexed="81"/>
            <rFont val="Calibri"/>
            <family val="2"/>
          </rPr>
          <t>Utstyr som klubben gir til trenere og lagledere (og øvrige tillitsvalgte)</t>
        </r>
      </text>
    </comment>
    <comment ref="I11" authorId="0">
      <text>
        <r>
          <rPr>
            <b/>
            <sz val="9"/>
            <color indexed="81"/>
            <rFont val="Calibri"/>
            <family val="2"/>
          </rPr>
          <t>Eventuelle egenandeler for deltakelse/ reise/ opphold som spillerne selv skal betale.</t>
        </r>
      </text>
    </comment>
    <comment ref="J11" authorId="0">
      <text>
        <r>
          <rPr>
            <b/>
            <sz val="9"/>
            <color indexed="81"/>
            <rFont val="Calibri"/>
            <family val="2"/>
          </rPr>
          <t xml:space="preserve">Påmeldingsavgifter til cuper/ stevner/ turneringer som avdelingen skal dekke. 
Når lagene skal betale selv går det på lagskassene. </t>
        </r>
      </text>
    </comment>
    <comment ref="F12" authorId="0">
      <text>
        <r>
          <rPr>
            <b/>
            <sz val="9"/>
            <color indexed="81"/>
            <rFont val="Calibri"/>
            <family val="2"/>
          </rPr>
          <t>Egenandeler knyttet til sosiale arrangementer.</t>
        </r>
      </text>
    </comment>
    <comment ref="G12" authorId="0">
      <text>
        <r>
          <rPr>
            <b/>
            <sz val="9"/>
            <color indexed="81"/>
            <rFont val="Calibri"/>
            <family val="2"/>
          </rPr>
          <t>Utgifter knyttet til avdelingens sosiale arrangementer.</t>
        </r>
      </text>
    </comment>
    <comment ref="I12" authorId="0">
      <text>
        <r>
          <rPr>
            <b/>
            <sz val="9"/>
            <color indexed="81"/>
            <rFont val="Calibri"/>
            <family val="2"/>
          </rPr>
          <t>Egenandeler knyttet til sosiale arrangementer.</t>
        </r>
      </text>
    </comment>
    <comment ref="J12" authorId="0">
      <text>
        <r>
          <rPr>
            <b/>
            <sz val="9"/>
            <color indexed="81"/>
            <rFont val="Calibri"/>
            <family val="2"/>
          </rPr>
          <t>Utgifter knyttet til avdelingens sosiale arrangementer.</t>
        </r>
      </text>
    </comment>
    <comment ref="A13" authorId="0">
      <text>
        <r>
          <rPr>
            <b/>
            <sz val="9"/>
            <color indexed="81"/>
            <rFont val="Calibri"/>
            <family val="2"/>
          </rPr>
          <t>ALLE INNTEKTER OG UTGIFTER KNYTTET TIL KURS OG KUNNSKAP I AVDELINGENE</t>
        </r>
      </text>
    </comment>
    <comment ref="F13" authorId="0">
      <text>
        <r>
          <rPr>
            <b/>
            <sz val="9"/>
            <color indexed="81"/>
            <rFont val="Calibri"/>
            <family val="2"/>
          </rPr>
          <t>Sum alle inntekter for kompetanse</t>
        </r>
      </text>
    </comment>
    <comment ref="G13" authorId="0">
      <text>
        <r>
          <rPr>
            <b/>
            <sz val="9"/>
            <color indexed="81"/>
            <rFont val="Calibri"/>
            <family val="2"/>
          </rPr>
          <t>Sum alle utgifter for kompetanse</t>
        </r>
      </text>
    </comment>
    <comment ref="H13" authorId="0">
      <text>
        <r>
          <rPr>
            <b/>
            <sz val="9"/>
            <color indexed="81"/>
            <rFont val="Calibri"/>
            <family val="2"/>
          </rPr>
          <t>Samlet resultat (inntekter- utgifter) for kompetanse</t>
        </r>
      </text>
    </comment>
    <comment ref="F14" authorId="0">
      <text>
        <r>
          <rPr>
            <b/>
            <sz val="9"/>
            <color indexed="81"/>
            <rFont val="Calibri"/>
            <family val="2"/>
          </rPr>
          <t>Egenandeler trenerkurs</t>
        </r>
      </text>
    </comment>
    <comment ref="G14" authorId="0">
      <text>
        <r>
          <rPr>
            <b/>
            <sz val="9"/>
            <color indexed="81"/>
            <rFont val="Calibri"/>
            <family val="2"/>
          </rPr>
          <t>Deltakeravgifter trenerkurs</t>
        </r>
      </text>
    </comment>
    <comment ref="I14" authorId="0">
      <text>
        <r>
          <rPr>
            <b/>
            <sz val="9"/>
            <color indexed="81"/>
            <rFont val="Calibri"/>
            <family val="2"/>
          </rPr>
          <t>Egenandeler trenerkurs</t>
        </r>
      </text>
    </comment>
    <comment ref="J14" authorId="0">
      <text>
        <r>
          <rPr>
            <b/>
            <sz val="9"/>
            <color indexed="81"/>
            <rFont val="Calibri"/>
            <family val="2"/>
          </rPr>
          <t>Deltakeravgifter trenerkurs</t>
        </r>
      </text>
    </comment>
    <comment ref="A16" authorId="0">
      <text>
        <r>
          <rPr>
            <b/>
            <sz val="9"/>
            <color indexed="81"/>
            <rFont val="Calibri"/>
            <family val="2"/>
          </rPr>
          <t>ALLE INNTEKTER OG UTGIFTER KNYTTET TIL AVDELINGENS ARRANGEMENTER. 
Hver ankelt avdeling lager sin egen liste med arrangementer</t>
        </r>
      </text>
    </comment>
    <comment ref="F16" authorId="0">
      <text>
        <r>
          <rPr>
            <b/>
            <sz val="9"/>
            <color indexed="81"/>
            <rFont val="Calibri"/>
            <family val="2"/>
          </rPr>
          <t>Sum av alle inntekter fra alle arrangementer: 
Deltakeravgifter, inngangspenger, kiosksalg, parkering, tilskudd/ støtte offentlige, spnsorinntekter</t>
        </r>
      </text>
    </comment>
    <comment ref="G16" authorId="0">
      <text>
        <r>
          <rPr>
            <b/>
            <sz val="9"/>
            <color indexed="81"/>
            <rFont val="Calibri"/>
            <family val="2"/>
          </rPr>
          <t>Sum alle utgifter fra alle arrangementer: 
Innkjøp kioskvarer, anleggskostnader, lønn, betalingsløsninger, møter, sosial aktivitet, telefon.</t>
        </r>
      </text>
    </comment>
    <comment ref="H16" authorId="0">
      <text>
        <r>
          <rPr>
            <b/>
            <sz val="9"/>
            <color indexed="81"/>
            <rFont val="Calibri"/>
            <family val="2"/>
          </rPr>
          <t>Samlet resultat (inntekter- utgifter) for alle arrangementer</t>
        </r>
      </text>
    </comment>
    <comment ref="F18" authorId="0">
      <text>
        <r>
          <rPr>
            <b/>
            <sz val="9"/>
            <color indexed="81"/>
            <rFont val="Calibri"/>
            <family val="2"/>
          </rPr>
          <t>Sum alle inntekter for anlegg</t>
        </r>
      </text>
    </comment>
    <comment ref="G18" authorId="0">
      <text>
        <r>
          <rPr>
            <b/>
            <sz val="9"/>
            <color indexed="81"/>
            <rFont val="Calibri"/>
            <family val="2"/>
          </rPr>
          <t>Sum alle utgifter for anlegg</t>
        </r>
      </text>
    </comment>
    <comment ref="H18" authorId="0">
      <text>
        <r>
          <rPr>
            <b/>
            <sz val="9"/>
            <color indexed="81"/>
            <rFont val="Calibri"/>
            <family val="2"/>
          </rPr>
          <t>Samlet resultat (inntekter - utgifter) for anlegg</t>
        </r>
      </text>
    </comment>
    <comment ref="F19" authorId="0">
      <text>
        <r>
          <rPr>
            <b/>
            <sz val="9"/>
            <color indexed="81"/>
            <rFont val="Calibri"/>
            <family val="2"/>
          </rPr>
          <t>Salg av kioskvarer</t>
        </r>
      </text>
    </comment>
    <comment ref="G19" authorId="0">
      <text>
        <r>
          <rPr>
            <b/>
            <sz val="9"/>
            <color indexed="81"/>
            <rFont val="Calibri"/>
            <family val="2"/>
          </rPr>
          <t>Innkjøp av kioskvarer</t>
        </r>
      </text>
    </comment>
    <comment ref="A20" authorId="0">
      <text>
        <r>
          <rPr>
            <b/>
            <sz val="9"/>
            <color indexed="81"/>
            <rFont val="Calibri"/>
            <family val="2"/>
          </rPr>
          <t>ALLE INNTEKTER OG UTGIFTER KNYTTET TIL ADMINISTRASJON AV KLUBBEN</t>
        </r>
      </text>
    </comment>
    <comment ref="G20" authorId="0">
      <text>
        <r>
          <rPr>
            <b/>
            <sz val="9"/>
            <color indexed="81"/>
            <rFont val="Calibri"/>
            <family val="2"/>
          </rPr>
          <t>Sum alle kostnader til administrasjon</t>
        </r>
      </text>
    </comment>
    <comment ref="H20" authorId="0">
      <text>
        <r>
          <rPr>
            <b/>
            <sz val="9"/>
            <color indexed="81"/>
            <rFont val="Calibri"/>
            <family val="2"/>
          </rPr>
          <t>Samlet resultat (inntekter - utigfter) for administrasjon</t>
        </r>
      </text>
    </comment>
    <comment ref="G23" authorId="0">
      <text>
        <r>
          <rPr>
            <b/>
            <sz val="9"/>
            <color indexed="81"/>
            <rFont val="Calibri"/>
            <family val="2"/>
          </rPr>
          <t>Utvikling og trykk av materiell, kjøp av annonser.</t>
        </r>
      </text>
    </comment>
    <comment ref="J23" authorId="0">
      <text>
        <r>
          <rPr>
            <b/>
            <sz val="9"/>
            <color indexed="81"/>
            <rFont val="Calibri"/>
            <family val="2"/>
          </rPr>
          <t>Utvikling og trykk av materiell, kjøp av annonser.</t>
        </r>
      </text>
    </comment>
    <comment ref="G24" authorId="0">
      <text>
        <r>
          <rPr>
            <b/>
            <sz val="9"/>
            <color indexed="81"/>
            <rFont val="Calibri"/>
            <family val="2"/>
          </rPr>
          <t>Alle typer møter og representasjonsoppdrag (eksterne, interne)</t>
        </r>
      </text>
    </comment>
    <comment ref="J24" authorId="0">
      <text>
        <r>
          <rPr>
            <b/>
            <sz val="9"/>
            <color indexed="81"/>
            <rFont val="Calibri"/>
            <family val="2"/>
          </rPr>
          <t>Alle typer møter og representasjonsoppdrag (eksterne, interne)</t>
        </r>
      </text>
    </comment>
    <comment ref="A26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TIL LAGSKASSENE I AVDELINGENE
skal gå i 0, ikke nødvendig med budsjett
</t>
        </r>
      </text>
    </comment>
    <comment ref="F26" authorId="0">
      <text>
        <r>
          <rPr>
            <b/>
            <sz val="9"/>
            <color indexed="81"/>
            <rFont val="Calibri"/>
            <family val="2"/>
          </rPr>
          <t xml:space="preserve">Dugnader som lagene/ gruppene selv gjør og som kun skal brukes av laget. </t>
        </r>
      </text>
    </comment>
    <comment ref="G26" authorId="0">
      <text>
        <r>
          <rPr>
            <b/>
            <sz val="9"/>
            <color indexed="81"/>
            <rFont val="Calibri"/>
            <family val="2"/>
          </rPr>
          <t xml:space="preserve">Alle utgifter som lagene skal dekke av egen kasse: cuper, turneringer, utstyr…..
</t>
        </r>
      </text>
    </comment>
  </commentList>
</comments>
</file>

<file path=xl/comments3.xml><?xml version="1.0" encoding="utf-8"?>
<comments xmlns="http://schemas.openxmlformats.org/spreadsheetml/2006/main">
  <authors>
    <author>Norges Judoforbund</author>
  </authors>
  <commentList>
    <comment ref="A4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DIREKTE TIL AKTIVITETEN I EN AVDELING
</t>
        </r>
      </text>
    </comment>
    <comment ref="F4" authorId="0">
      <text>
        <r>
          <rPr>
            <b/>
            <sz val="9"/>
            <color indexed="81"/>
            <rFont val="Calibri"/>
            <family val="2"/>
          </rPr>
          <t>Sum av alle inntekter for aktivitet</t>
        </r>
      </text>
    </comment>
    <comment ref="G4" authorId="0">
      <text>
        <r>
          <rPr>
            <b/>
            <sz val="9"/>
            <color indexed="81"/>
            <rFont val="Calibri"/>
            <family val="2"/>
          </rPr>
          <t>Sum av alle utgifter for aktivitet</t>
        </r>
      </text>
    </comment>
    <comment ref="H4" authorId="0">
      <text>
        <r>
          <rPr>
            <b/>
            <sz val="9"/>
            <color indexed="81"/>
            <rFont val="Calibri"/>
            <family val="2"/>
          </rPr>
          <t>Samlet resultat (inntekter - utgifter) for aktivitet.</t>
        </r>
      </text>
    </comment>
    <comment ref="I4" authorId="0">
      <text>
        <r>
          <rPr>
            <b/>
            <sz val="9"/>
            <color indexed="81"/>
            <rFont val="Calibri"/>
            <family val="2"/>
          </rPr>
          <t>Sum av alle inntekter for aktivitet</t>
        </r>
      </text>
    </comment>
    <comment ref="J4" authorId="0">
      <text>
        <r>
          <rPr>
            <b/>
            <sz val="9"/>
            <color indexed="81"/>
            <rFont val="Calibri"/>
            <family val="2"/>
          </rPr>
          <t>Sum av alle utgifter for aktivitet</t>
        </r>
      </text>
    </comment>
    <comment ref="K4" authorId="0">
      <text>
        <r>
          <rPr>
            <b/>
            <sz val="9"/>
            <color indexed="81"/>
            <rFont val="Calibri"/>
            <family val="2"/>
          </rPr>
          <t>Samlet resultat (inntekter - utgifter) for aktivitet.</t>
        </r>
      </text>
    </comment>
    <comment ref="F5" authorId="0">
      <text>
        <r>
          <rPr>
            <b/>
            <sz val="9"/>
            <color indexed="81"/>
            <rFont val="Calibri"/>
            <family val="2"/>
          </rPr>
          <t>Samlede inntekter fra treningsavgift - 30% som ikke betaler for seg.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5" authorId="0">
      <text>
        <r>
          <rPr>
            <b/>
            <sz val="9"/>
            <color indexed="81"/>
            <rFont val="Calibri"/>
            <family val="2"/>
          </rPr>
          <t xml:space="preserve">Gebyrer Buypass trekker fra innbetalte treningsavgifter = ca 4% 
</t>
        </r>
      </text>
    </comment>
    <comment ref="I5" authorId="0">
      <text>
        <r>
          <rPr>
            <b/>
            <sz val="9"/>
            <color indexed="81"/>
            <rFont val="Calibri"/>
            <family val="2"/>
          </rPr>
          <t>Samlede inntekter fra treningsavgift - 30% som ikke betaler for seg.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5" authorId="0">
      <text>
        <r>
          <rPr>
            <b/>
            <sz val="9"/>
            <color indexed="81"/>
            <rFont val="Calibri"/>
            <family val="2"/>
          </rPr>
          <t xml:space="preserve">Gebyrer Buypass trekker fra innbetalte treningsavgifter = ca 4% 
</t>
        </r>
      </text>
    </comment>
    <comment ref="F6" authorId="0">
      <text>
        <r>
          <rPr>
            <b/>
            <sz val="9"/>
            <color indexed="81"/>
            <rFont val="Calibri"/>
            <family val="2"/>
          </rPr>
          <t xml:space="preserve">Lokale aktivitetsmidler = 400 kr pr  medlem registrert foregående år under 19 år. 
Bruk tall fra samordnet rapportering 2015 - du finner dem her:
</t>
        </r>
      </text>
    </comment>
    <comment ref="I6" authorId="0">
      <text>
        <r>
          <rPr>
            <b/>
            <sz val="9"/>
            <color indexed="81"/>
            <rFont val="Calibri"/>
            <family val="2"/>
          </rPr>
          <t xml:space="preserve">Lokale aktivitetsmidler = 200 kr pr  medlem registrert foregående år under 19 år. 
Bruk tall fra samordnet rapportering 2015 - du finner dem her:
</t>
        </r>
      </text>
    </comment>
    <comment ref="F7" authorId="0">
      <text>
        <r>
          <rPr>
            <b/>
            <sz val="9"/>
            <color indexed="81"/>
            <rFont val="Calibri"/>
            <family val="2"/>
          </rPr>
          <t>Gaver fra fond/ stiftelser etter søknad fra tilskuddskoordiantor eller avdelingene selv</t>
        </r>
      </text>
    </comment>
    <comment ref="G7" authorId="0">
      <text>
        <r>
          <rPr>
            <b/>
            <sz val="9"/>
            <color indexed="81"/>
            <rFont val="Calibri"/>
            <family val="2"/>
          </rPr>
          <t>Tilskuddskoordinatoren jobber på provisjon og får 20 % av alt han henter inn. 
Dette føres som utgift her.</t>
        </r>
      </text>
    </comment>
    <comment ref="I7" authorId="0">
      <text>
        <r>
          <rPr>
            <b/>
            <sz val="9"/>
            <color indexed="81"/>
            <rFont val="Calibri"/>
            <family val="2"/>
          </rPr>
          <t>Gaver fra fond/ stiftelser etter søknad fra tilskuddskoordiantor eller avdelingene selv</t>
        </r>
      </text>
    </comment>
    <comment ref="J7" authorId="0">
      <text>
        <r>
          <rPr>
            <b/>
            <sz val="9"/>
            <color indexed="81"/>
            <rFont val="Calibri"/>
            <family val="2"/>
          </rPr>
          <t>Tilskuddskoordinatoren jobber på provisjon og får 20 % av alt han henter inn. 
Dette føres som utgift her.</t>
        </r>
      </text>
    </comment>
    <comment ref="F8" authorId="0">
      <text>
        <r>
          <rPr>
            <b/>
            <sz val="9"/>
            <color indexed="81"/>
            <rFont val="Calibri"/>
            <family val="2"/>
          </rPr>
          <t>Det er kun sponsorinntekter det foreligger inngått avtaler på som skal budsjetteres.</t>
        </r>
      </text>
    </comment>
    <comment ref="G8" authorId="0">
      <text>
        <r>
          <rPr>
            <b/>
            <sz val="9"/>
            <color indexed="81"/>
            <rFont val="Calibri"/>
            <family val="2"/>
          </rPr>
          <t xml:space="preserve">Utgifter knyttet til sponsorarbeid eller til konkrete sponsoravtaler (trykk, møter, servering…..) </t>
        </r>
      </text>
    </comment>
    <comment ref="I8" authorId="0">
      <text>
        <r>
          <rPr>
            <b/>
            <sz val="9"/>
            <color indexed="81"/>
            <rFont val="Calibri"/>
            <family val="2"/>
          </rPr>
          <t>Det er kun sponsorinntekter det foreligger inngått avtaler på som skal budsjetteres.</t>
        </r>
      </text>
    </comment>
    <comment ref="J8" authorId="0">
      <text>
        <r>
          <rPr>
            <b/>
            <sz val="9"/>
            <color indexed="81"/>
            <rFont val="Calibri"/>
            <family val="2"/>
          </rPr>
          <t xml:space="preserve">Utgifter knyttet til sponsorarbeid eller til konkrete sponsoravtaler (trykk, møter, servering…..) </t>
        </r>
      </text>
    </comment>
    <comment ref="F9" authorId="0">
      <text>
        <r>
          <rPr>
            <b/>
            <sz val="9"/>
            <color indexed="81"/>
            <rFont val="Calibri"/>
            <family val="2"/>
          </rPr>
          <t>Alle inntekter fra dugnader som går til hele avdelingen. 
Dugnadsinntektene til lagene føres på lagskassene</t>
        </r>
      </text>
    </comment>
    <comment ref="G9" authorId="0">
      <text>
        <r>
          <rPr>
            <b/>
            <sz val="9"/>
            <color indexed="81"/>
            <rFont val="Calibri"/>
            <family val="2"/>
          </rPr>
          <t>Utgifter knyttet til dugnader som for eksempel reise, mat, utstyr, lodd…..</t>
        </r>
      </text>
    </comment>
    <comment ref="I9" authorId="0">
      <text>
        <r>
          <rPr>
            <b/>
            <sz val="9"/>
            <color indexed="81"/>
            <rFont val="Calibri"/>
            <family val="2"/>
          </rPr>
          <t>Alle inntekter fra dugnader som går til hele avdelingen. 
Dugnadsinntektene til lagene føres på lagskassene</t>
        </r>
      </text>
    </comment>
    <comment ref="J9" authorId="0">
      <text>
        <r>
          <rPr>
            <b/>
            <sz val="9"/>
            <color indexed="81"/>
            <rFont val="Calibri"/>
            <family val="2"/>
          </rPr>
          <t>Utgifter knyttet til dugnader som for eksempel reise, mat, utstyr, lodd…..</t>
        </r>
      </text>
    </comment>
    <comment ref="G10" authorId="0">
      <text>
        <r>
          <rPr>
            <b/>
            <sz val="9"/>
            <color indexed="81"/>
            <rFont val="Calibri"/>
            <family val="2"/>
          </rPr>
          <t>Lønn til trenere for grupper/ lag = Beløp lønn x 0,141 (AGA)</t>
        </r>
      </text>
    </comment>
    <comment ref="J10" authorId="0">
      <text>
        <r>
          <rPr>
            <b/>
            <sz val="9"/>
            <color indexed="81"/>
            <rFont val="Calibri"/>
            <family val="2"/>
          </rPr>
          <t>Lønn til trenere for grupper/ lag = Beløp lønn x 0,141 (AGA)</t>
        </r>
      </text>
    </comment>
    <comment ref="F11" authorId="0">
      <text>
        <r>
          <rPr>
            <b/>
            <sz val="9"/>
            <color indexed="81"/>
            <rFont val="Calibri"/>
            <family val="2"/>
          </rPr>
          <t>Kick- back/ sign- on fee fra leverandører + videresalg av idrettsutstyr</t>
        </r>
      </text>
    </comment>
    <comment ref="G11" authorId="0">
      <text>
        <r>
          <rPr>
            <b/>
            <sz val="9"/>
            <color indexed="81"/>
            <rFont val="Calibri"/>
            <family val="2"/>
          </rPr>
          <t>Alle klubbens utgifter til utstyr til lagene/ gruppene</t>
        </r>
      </text>
    </comment>
    <comment ref="I11" authorId="0">
      <text>
        <r>
          <rPr>
            <b/>
            <sz val="9"/>
            <color indexed="81"/>
            <rFont val="Calibri"/>
            <family val="2"/>
          </rPr>
          <t>Kick- back/ sign- on fee fra leverandører + videresalg av idrettsutstyr</t>
        </r>
      </text>
    </comment>
    <comment ref="J11" authorId="0">
      <text>
        <r>
          <rPr>
            <b/>
            <sz val="9"/>
            <color indexed="81"/>
            <rFont val="Calibri"/>
            <family val="2"/>
          </rPr>
          <t>Alle klubbens utgifter til utstyr til lagene/ gruppene</t>
        </r>
      </text>
    </comment>
    <comment ref="G12" authorId="0">
      <text>
        <r>
          <rPr>
            <b/>
            <sz val="9"/>
            <color indexed="81"/>
            <rFont val="Calibri"/>
            <family val="2"/>
          </rPr>
          <t>Utstyr som klubben gir til trenere og lagledere (og øvrige tillitsvalgte)</t>
        </r>
      </text>
    </comment>
    <comment ref="J12" authorId="0">
      <text>
        <r>
          <rPr>
            <b/>
            <sz val="9"/>
            <color indexed="81"/>
            <rFont val="Calibri"/>
            <family val="2"/>
          </rPr>
          <t>Utstyr som klubben gir til trenere og lagledere (og øvrige tillitsvalgte)</t>
        </r>
      </text>
    </comment>
    <comment ref="G13" authorId="0">
      <text>
        <r>
          <rPr>
            <b/>
            <sz val="9"/>
            <color indexed="81"/>
            <rFont val="Calibri"/>
            <family val="2"/>
          </rPr>
          <t>Utstyr som avdelingen kjøper inn til sine dommere (klubbdomere, kretsdommere….)</t>
        </r>
      </text>
    </comment>
    <comment ref="J13" authorId="0">
      <text>
        <r>
          <rPr>
            <b/>
            <sz val="9"/>
            <color indexed="81"/>
            <rFont val="Calibri"/>
            <family val="2"/>
          </rPr>
          <t>Utstyr som avdelingen kjøper inn til sine dommere (klubbdomere, kretsdommere….)</t>
        </r>
      </text>
    </comment>
    <comment ref="G14" authorId="0">
      <text>
        <r>
          <rPr>
            <b/>
            <sz val="9"/>
            <color indexed="81"/>
            <rFont val="Calibri"/>
            <family val="2"/>
          </rPr>
          <t>Alle avgifter avdelingen betaler for å melde på lag til seriespill</t>
        </r>
      </text>
    </comment>
    <comment ref="J14" authorId="0">
      <text>
        <r>
          <rPr>
            <b/>
            <sz val="9"/>
            <color indexed="81"/>
            <rFont val="Calibri"/>
            <family val="2"/>
          </rPr>
          <t>Alle avgifter avdelingen betaler for å melde på lag til seriespill</t>
        </r>
      </text>
    </comment>
    <comment ref="F15" authorId="0">
      <text>
        <r>
          <rPr>
            <b/>
            <sz val="9"/>
            <color indexed="81"/>
            <rFont val="Calibri"/>
            <family val="2"/>
          </rPr>
          <t>Eventuelle egenandeler for deltakelse/ reise/ opphold som spillerne selv skal betale.</t>
        </r>
      </text>
    </comment>
    <comment ref="G15" authorId="0">
      <text>
        <r>
          <rPr>
            <b/>
            <sz val="9"/>
            <color indexed="81"/>
            <rFont val="Calibri"/>
            <family val="2"/>
          </rPr>
          <t xml:space="preserve">Påmeldingsavgifter til cuper/ stevner/ turneringer som avdelingen skal dekke. 
Når lagene skal betale selv går det på lagskassene. </t>
        </r>
      </text>
    </comment>
    <comment ref="I15" authorId="0">
      <text>
        <r>
          <rPr>
            <b/>
            <sz val="9"/>
            <color indexed="81"/>
            <rFont val="Calibri"/>
            <family val="2"/>
          </rPr>
          <t>Eventuelle egenandeler for deltakelse/ reise/ opphold som spillerne selv skal betale.</t>
        </r>
      </text>
    </comment>
    <comment ref="J15" authorId="0">
      <text>
        <r>
          <rPr>
            <b/>
            <sz val="9"/>
            <color indexed="81"/>
            <rFont val="Calibri"/>
            <family val="2"/>
          </rPr>
          <t xml:space="preserve">Påmeldingsavgifter til cuper/ stevner/ turneringer som avdelingen skal dekke. 
Når lagene skal betale selv går det på lagskassene. </t>
        </r>
      </text>
    </comment>
    <comment ref="G16" authorId="0">
      <text>
        <r>
          <rPr>
            <b/>
            <sz val="9"/>
            <color indexed="81"/>
            <rFont val="Calibri"/>
            <family val="2"/>
          </rPr>
          <t>Medlemsavgifter og kontingenter til overordnede organisasjonsledd (særkretser, særforbund)</t>
        </r>
      </text>
    </comment>
    <comment ref="J16" authorId="0">
      <text>
        <r>
          <rPr>
            <b/>
            <sz val="9"/>
            <color indexed="81"/>
            <rFont val="Calibri"/>
            <family val="2"/>
          </rPr>
          <t>Medlemsavgifter og kontingenter til overordnede organisasjonsledd (særkretser, særforbund)</t>
        </r>
      </text>
    </comment>
    <comment ref="F17" authorId="0">
      <text>
        <r>
          <rPr>
            <b/>
            <sz val="9"/>
            <color indexed="81"/>
            <rFont val="Calibri"/>
            <family val="2"/>
          </rPr>
          <t xml:space="preserve">Overgangsgebyrer viderefakturert spillerne selv. </t>
        </r>
      </text>
    </comment>
    <comment ref="G17" authorId="0">
      <text>
        <r>
          <rPr>
            <b/>
            <sz val="9"/>
            <color indexed="81"/>
            <rFont val="Calibri"/>
            <family val="2"/>
          </rPr>
          <t>Overgangsgebyrer</t>
        </r>
      </text>
    </comment>
    <comment ref="I17" authorId="0">
      <text>
        <r>
          <rPr>
            <b/>
            <sz val="9"/>
            <color indexed="81"/>
            <rFont val="Calibri"/>
            <family val="2"/>
          </rPr>
          <t xml:space="preserve">Overgangsgebyrer viderefakturert spillerne selv. </t>
        </r>
      </text>
    </comment>
    <comment ref="J17" authorId="0">
      <text>
        <r>
          <rPr>
            <b/>
            <sz val="9"/>
            <color indexed="81"/>
            <rFont val="Calibri"/>
            <family val="2"/>
          </rPr>
          <t>Overgangsgebyrer</t>
        </r>
      </text>
    </comment>
    <comment ref="F18" authorId="0">
      <text>
        <r>
          <rPr>
            <b/>
            <sz val="9"/>
            <color indexed="81"/>
            <rFont val="Calibri"/>
            <family val="2"/>
          </rPr>
          <t>Lisenser og forsikringer som er viderefakturert spillerne.</t>
        </r>
      </text>
    </comment>
    <comment ref="G18" authorId="0">
      <text>
        <r>
          <rPr>
            <b/>
            <sz val="9"/>
            <color indexed="81"/>
            <rFont val="Calibri"/>
            <family val="2"/>
          </rPr>
          <t xml:space="preserve">lisenser og forsikringer for spillere som avdelingen dekker
</t>
        </r>
      </text>
    </comment>
    <comment ref="I18" authorId="0">
      <text>
        <r>
          <rPr>
            <b/>
            <sz val="9"/>
            <color indexed="81"/>
            <rFont val="Calibri"/>
            <family val="2"/>
          </rPr>
          <t>Lisenser og forsikringer som er viderefakturert spillerne.</t>
        </r>
      </text>
    </comment>
    <comment ref="J18" authorId="0">
      <text>
        <r>
          <rPr>
            <b/>
            <sz val="9"/>
            <color indexed="81"/>
            <rFont val="Calibri"/>
            <family val="2"/>
          </rPr>
          <t xml:space="preserve">lisenser og forsikringer for spillere som avdelingen dekker
</t>
        </r>
      </text>
    </comment>
    <comment ref="G19" authorId="0">
      <text>
        <r>
          <rPr>
            <b/>
            <sz val="9"/>
            <color indexed="81"/>
            <rFont val="Calibri"/>
            <family val="2"/>
          </rPr>
          <t>Gebyrer for behandling av  søknader om disp eller omberamminger e.l</t>
        </r>
      </text>
    </comment>
    <comment ref="J19" authorId="0">
      <text>
        <r>
          <rPr>
            <b/>
            <sz val="9"/>
            <color indexed="81"/>
            <rFont val="Calibri"/>
            <family val="2"/>
          </rPr>
          <t>Gebyrer for behandling av  søknader om disp eller omberamminger e.l</t>
        </r>
      </text>
    </comment>
    <comment ref="G20" authorId="0">
      <text>
        <r>
          <rPr>
            <b/>
            <sz val="9"/>
            <color indexed="81"/>
            <rFont val="Calibri"/>
            <family val="2"/>
          </rPr>
          <t>Kostnader til lønn til dommere</t>
        </r>
      </text>
    </comment>
    <comment ref="J20" authorId="0">
      <text>
        <r>
          <rPr>
            <b/>
            <sz val="9"/>
            <color indexed="81"/>
            <rFont val="Calibri"/>
            <family val="2"/>
          </rPr>
          <t>Kostnader til lønn til dommere</t>
        </r>
      </text>
    </comment>
    <comment ref="G21" authorId="0">
      <text>
        <r>
          <rPr>
            <b/>
            <sz val="9"/>
            <color indexed="81"/>
            <rFont val="Calibri"/>
            <family val="2"/>
          </rPr>
          <t>Alle bøter fra overrodnede organisasjonsledd (særkrets, forbund)</t>
        </r>
      </text>
    </comment>
    <comment ref="J21" authorId="0">
      <text>
        <r>
          <rPr>
            <b/>
            <sz val="9"/>
            <color indexed="81"/>
            <rFont val="Calibri"/>
            <family val="2"/>
          </rPr>
          <t>Alle bøter fra overrodnede organisasjonsledd (særkrets, forbund)</t>
        </r>
      </text>
    </comment>
    <comment ref="A22" authorId="0">
      <text>
        <r>
          <rPr>
            <b/>
            <sz val="9"/>
            <color indexed="81"/>
            <rFont val="Calibri"/>
            <family val="2"/>
          </rPr>
          <t>ALLE INNTEKTER OG UTGIFTER KNYTTET TIL KURS OG KUNNSKAP I AVDELINGENE</t>
        </r>
      </text>
    </comment>
    <comment ref="F22" authorId="0">
      <text>
        <r>
          <rPr>
            <b/>
            <sz val="9"/>
            <color indexed="81"/>
            <rFont val="Calibri"/>
            <family val="2"/>
          </rPr>
          <t>Sum alle inntekter for kompetanse</t>
        </r>
      </text>
    </comment>
    <comment ref="G22" authorId="0">
      <text>
        <r>
          <rPr>
            <b/>
            <sz val="9"/>
            <color indexed="81"/>
            <rFont val="Calibri"/>
            <family val="2"/>
          </rPr>
          <t>Sum alle utgifter for kompetanse</t>
        </r>
      </text>
    </comment>
    <comment ref="H22" authorId="0">
      <text>
        <r>
          <rPr>
            <b/>
            <sz val="9"/>
            <color indexed="81"/>
            <rFont val="Calibri"/>
            <family val="2"/>
          </rPr>
          <t>Samlet resultat (inntekter- utgifter) for kompetanse</t>
        </r>
      </text>
    </comment>
    <comment ref="I22" authorId="0">
      <text>
        <r>
          <rPr>
            <b/>
            <sz val="9"/>
            <color indexed="81"/>
            <rFont val="Calibri"/>
            <family val="2"/>
          </rPr>
          <t>Sum alle inntekter for kompetanse</t>
        </r>
      </text>
    </comment>
    <comment ref="J22" authorId="0">
      <text>
        <r>
          <rPr>
            <b/>
            <sz val="9"/>
            <color indexed="81"/>
            <rFont val="Calibri"/>
            <family val="2"/>
          </rPr>
          <t>Sum alle utgifter for kompetanse</t>
        </r>
      </text>
    </comment>
    <comment ref="K22" authorId="0">
      <text>
        <r>
          <rPr>
            <b/>
            <sz val="9"/>
            <color indexed="81"/>
            <rFont val="Calibri"/>
            <family val="2"/>
          </rPr>
          <t>Samlet resultat (inntekter- utgifter) for kompetanse</t>
        </r>
      </text>
    </comment>
    <comment ref="F23" authorId="0">
      <text>
        <r>
          <rPr>
            <b/>
            <sz val="9"/>
            <color indexed="81"/>
            <rFont val="Calibri"/>
            <family val="2"/>
          </rPr>
          <t>Egenandeler lederkurs</t>
        </r>
      </text>
    </comment>
    <comment ref="G23" authorId="0">
      <text>
        <r>
          <rPr>
            <b/>
            <sz val="9"/>
            <color indexed="81"/>
            <rFont val="Calibri"/>
            <family val="2"/>
          </rPr>
          <t>Deltakeravgifter lederkurs</t>
        </r>
      </text>
    </comment>
    <comment ref="I23" authorId="0">
      <text>
        <r>
          <rPr>
            <b/>
            <sz val="9"/>
            <color indexed="81"/>
            <rFont val="Calibri"/>
            <family val="2"/>
          </rPr>
          <t>Egenandeler lederkurs</t>
        </r>
      </text>
    </comment>
    <comment ref="J23" authorId="0">
      <text>
        <r>
          <rPr>
            <b/>
            <sz val="9"/>
            <color indexed="81"/>
            <rFont val="Calibri"/>
            <family val="2"/>
          </rPr>
          <t>Deltakeravgifter lederkurs</t>
        </r>
      </text>
    </comment>
    <comment ref="F24" authorId="0">
      <text>
        <r>
          <rPr>
            <b/>
            <sz val="9"/>
            <color indexed="81"/>
            <rFont val="Calibri"/>
            <family val="2"/>
          </rPr>
          <t>Egenandeler trenerkurs</t>
        </r>
      </text>
    </comment>
    <comment ref="G24" authorId="0">
      <text>
        <r>
          <rPr>
            <b/>
            <sz val="9"/>
            <color indexed="81"/>
            <rFont val="Calibri"/>
            <family val="2"/>
          </rPr>
          <t>Deltakeravgifter trenerkurs</t>
        </r>
      </text>
    </comment>
    <comment ref="I24" authorId="0">
      <text>
        <r>
          <rPr>
            <b/>
            <sz val="9"/>
            <color indexed="81"/>
            <rFont val="Calibri"/>
            <family val="2"/>
          </rPr>
          <t>Egenandeler trenerkurs</t>
        </r>
      </text>
    </comment>
    <comment ref="J24" authorId="0">
      <text>
        <r>
          <rPr>
            <b/>
            <sz val="9"/>
            <color indexed="81"/>
            <rFont val="Calibri"/>
            <family val="2"/>
          </rPr>
          <t>Deltakeravgifter trenerkurs</t>
        </r>
      </text>
    </comment>
    <comment ref="F25" authorId="0">
      <text>
        <r>
          <rPr>
            <b/>
            <sz val="9"/>
            <color indexed="81"/>
            <rFont val="Calibri"/>
            <family val="2"/>
          </rPr>
          <t>Egenandeler for dommerkurs</t>
        </r>
      </text>
    </comment>
    <comment ref="G25" authorId="0">
      <text>
        <r>
          <rPr>
            <b/>
            <sz val="9"/>
            <color indexed="81"/>
            <rFont val="Calibri"/>
            <family val="2"/>
          </rPr>
          <t>Deltakeravgifter dommerkurs</t>
        </r>
      </text>
    </comment>
    <comment ref="I25" authorId="0">
      <text>
        <r>
          <rPr>
            <b/>
            <sz val="9"/>
            <color indexed="81"/>
            <rFont val="Calibri"/>
            <family val="2"/>
          </rPr>
          <t>Egenandeler for dommerkurs</t>
        </r>
      </text>
    </comment>
    <comment ref="J25" authorId="0">
      <text>
        <r>
          <rPr>
            <b/>
            <sz val="9"/>
            <color indexed="81"/>
            <rFont val="Calibri"/>
            <family val="2"/>
          </rPr>
          <t>Deltakeravgifter dommerkurs</t>
        </r>
      </text>
    </comment>
    <comment ref="A26" authorId="0">
      <text>
        <r>
          <rPr>
            <b/>
            <sz val="9"/>
            <color indexed="81"/>
            <rFont val="Calibri"/>
            <family val="2"/>
          </rPr>
          <t>ALLE INNTEKTER OG UTGIFTER KNYTTET TIL AVDELINGENS ARRANGEMENTER. 
Hver ankelt avdeling lager sin egen liste med arrangementer</t>
        </r>
      </text>
    </comment>
    <comment ref="F26" authorId="0">
      <text>
        <r>
          <rPr>
            <b/>
            <sz val="9"/>
            <color indexed="81"/>
            <rFont val="Calibri"/>
            <family val="2"/>
          </rPr>
          <t>Sum av alle inntekter fra alle arrangementer: 
Deltakeravgifter, inngangspenger, kiosksalg, parkering, tilskudd/ støtte offentlige, spnsorinntekter</t>
        </r>
      </text>
    </comment>
    <comment ref="G26" authorId="0">
      <text>
        <r>
          <rPr>
            <b/>
            <sz val="9"/>
            <color indexed="81"/>
            <rFont val="Calibri"/>
            <family val="2"/>
          </rPr>
          <t>Sum alle utgifter fra alle arrangementer: 
Innkjøp kioskvarer, anleggskostnader, lønn, betalingsløsninger, møter, sosial aktivitet, telefon.</t>
        </r>
      </text>
    </comment>
    <comment ref="H26" authorId="0">
      <text>
        <r>
          <rPr>
            <b/>
            <sz val="9"/>
            <color indexed="81"/>
            <rFont val="Calibri"/>
            <family val="2"/>
          </rPr>
          <t>Samlet resultat (inntekter- utgifter) for alle arrangementer</t>
        </r>
      </text>
    </comment>
    <comment ref="I26" authorId="0">
      <text>
        <r>
          <rPr>
            <b/>
            <sz val="9"/>
            <color indexed="81"/>
            <rFont val="Calibri"/>
            <family val="2"/>
          </rPr>
          <t>Sum av alle inntekter fra alle arrangementer: 
Deltakeravgifter, inngangspenger, kiosksalg, parkering, tilskudd/ støtte offentlige, spnsorinntekter</t>
        </r>
      </text>
    </comment>
    <comment ref="J26" authorId="0">
      <text>
        <r>
          <rPr>
            <b/>
            <sz val="9"/>
            <color indexed="81"/>
            <rFont val="Calibri"/>
            <family val="2"/>
          </rPr>
          <t>Sum alle utgifter fra alle arrangementer: 
Innkjøp kioskvarer, anleggskostnader, lønn, betalingsløsninger, møter, sosial aktivitet, telefon.</t>
        </r>
      </text>
    </comment>
    <comment ref="K26" authorId="0">
      <text>
        <r>
          <rPr>
            <b/>
            <sz val="9"/>
            <color indexed="81"/>
            <rFont val="Calibri"/>
            <family val="2"/>
          </rPr>
          <t>Samlet resultat (inntekter- utgifter) for alle arrangementer</t>
        </r>
      </text>
    </comment>
    <comment ref="F32" authorId="0">
      <text>
        <r>
          <rPr>
            <b/>
            <sz val="9"/>
            <color indexed="81"/>
            <rFont val="Calibri"/>
            <family val="2"/>
          </rPr>
          <t>Sum alle inntekter for anlegg</t>
        </r>
      </text>
    </comment>
    <comment ref="G32" authorId="0">
      <text>
        <r>
          <rPr>
            <b/>
            <sz val="9"/>
            <color indexed="81"/>
            <rFont val="Calibri"/>
            <family val="2"/>
          </rPr>
          <t>Sum alle utgifter for anlegg</t>
        </r>
      </text>
    </comment>
    <comment ref="H32" authorId="0">
      <text>
        <r>
          <rPr>
            <b/>
            <sz val="9"/>
            <color indexed="81"/>
            <rFont val="Calibri"/>
            <family val="2"/>
          </rPr>
          <t>Samlet resultat (inntekter - utgifter) for anlegg</t>
        </r>
      </text>
    </comment>
    <comment ref="I32" authorId="0">
      <text>
        <r>
          <rPr>
            <b/>
            <sz val="9"/>
            <color indexed="81"/>
            <rFont val="Calibri"/>
            <family val="2"/>
          </rPr>
          <t>Sum alle inntekter for anlegg</t>
        </r>
      </text>
    </comment>
    <comment ref="J32" authorId="0">
      <text>
        <r>
          <rPr>
            <b/>
            <sz val="9"/>
            <color indexed="81"/>
            <rFont val="Calibri"/>
            <family val="2"/>
          </rPr>
          <t>Sum alle utgifter for anlegg</t>
        </r>
      </text>
    </comment>
    <comment ref="K32" authorId="0">
      <text>
        <r>
          <rPr>
            <b/>
            <sz val="9"/>
            <color indexed="81"/>
            <rFont val="Calibri"/>
            <family val="2"/>
          </rPr>
          <t>Samlet resultat (inntekter - utgifter) for anlegg</t>
        </r>
      </text>
    </comment>
    <comment ref="A33" authorId="0">
      <text>
        <r>
          <rPr>
            <b/>
            <sz val="9"/>
            <color indexed="81"/>
            <rFont val="Calibri"/>
            <family val="2"/>
          </rPr>
          <t>Kun for fotball</t>
        </r>
      </text>
    </comment>
    <comment ref="F33" authorId="0">
      <text>
        <r>
          <rPr>
            <b/>
            <sz val="9"/>
            <color indexed="81"/>
            <rFont val="Calibri"/>
            <family val="2"/>
          </rPr>
          <t>Driftstilskudd: 10.000 kr 
Utleie: 200.000 kr</t>
        </r>
      </text>
    </comment>
    <comment ref="G33" authorId="0">
      <text>
        <r>
          <rPr>
            <b/>
            <sz val="9"/>
            <color indexed="81"/>
            <rFont val="Calibri"/>
            <family val="2"/>
          </rPr>
          <t xml:space="preserve">Drift - renhold, ryddedugnader, nøkler, papir…..
Vedlikehold - reprasjoner
Inventar - kjøp av møbler, kontorutstyr og lignende 
Vakter - lønn </t>
        </r>
      </text>
    </comment>
    <comment ref="I33" authorId="0">
      <text>
        <r>
          <rPr>
            <b/>
            <sz val="9"/>
            <color indexed="81"/>
            <rFont val="Calibri"/>
            <family val="2"/>
          </rPr>
          <t>Driftstilskudd: 10.000 kr 
Utleie: 200.000 kr</t>
        </r>
      </text>
    </comment>
    <comment ref="J33" authorId="0">
      <text>
        <r>
          <rPr>
            <b/>
            <sz val="9"/>
            <color indexed="81"/>
            <rFont val="Calibri"/>
            <family val="2"/>
          </rPr>
          <t xml:space="preserve">Drift - renhold, ryddedugnader, nøkler, papir…..
Vedlikehold - reprasjoner
Inventar - kjøp av møbler, kontorutstyr og lignende 
Vakter - lønn </t>
        </r>
      </text>
    </comment>
    <comment ref="A34" authorId="0">
      <text>
        <r>
          <rPr>
            <b/>
            <sz val="9"/>
            <color indexed="81"/>
            <rFont val="Calibri"/>
            <family val="2"/>
          </rPr>
          <t>Kun for fotball</t>
        </r>
      </text>
    </comment>
    <comment ref="F34" authorId="0">
      <text>
        <r>
          <rPr>
            <b/>
            <sz val="9"/>
            <color indexed="81"/>
            <rFont val="Calibri"/>
            <family val="2"/>
          </rPr>
          <t>Utleie: 100.000 kr</t>
        </r>
      </text>
    </comment>
    <comment ref="G34" authorId="0">
      <text>
        <r>
          <rPr>
            <b/>
            <sz val="9"/>
            <color indexed="81"/>
            <rFont val="Calibri"/>
            <family val="2"/>
          </rPr>
          <t xml:space="preserve">Baneleie kommunen: 15.000 kr
Drift: 400.000 kr (Skjolden e.l) </t>
        </r>
      </text>
    </comment>
    <comment ref="I34" authorId="0">
      <text>
        <r>
          <rPr>
            <b/>
            <sz val="9"/>
            <color indexed="81"/>
            <rFont val="Calibri"/>
            <family val="2"/>
          </rPr>
          <t>Utleie: 100.000 kr</t>
        </r>
      </text>
    </comment>
    <comment ref="J34" authorId="0">
      <text>
        <r>
          <rPr>
            <b/>
            <sz val="9"/>
            <color indexed="81"/>
            <rFont val="Calibri"/>
            <family val="2"/>
          </rPr>
          <t xml:space="preserve">Baneleie kommunen: 15.000 kr
Drift: 400.000 kr (Skjolden e.l) </t>
        </r>
      </text>
    </comment>
    <comment ref="F35" authorId="0">
      <text>
        <r>
          <rPr>
            <b/>
            <sz val="9"/>
            <color indexed="81"/>
            <rFont val="Calibri"/>
            <family val="2"/>
          </rPr>
          <t>Driftstilskudd: 7500 kr</t>
        </r>
      </text>
    </comment>
    <comment ref="G35" authorId="0">
      <text>
        <r>
          <rPr>
            <b/>
            <sz val="9"/>
            <color indexed="81"/>
            <rFont val="Calibri"/>
            <family val="2"/>
          </rPr>
          <t>Driftskostnader</t>
        </r>
      </text>
    </comment>
    <comment ref="I35" authorId="0">
      <text>
        <r>
          <rPr>
            <b/>
            <sz val="9"/>
            <color indexed="81"/>
            <rFont val="Calibri"/>
            <family val="2"/>
          </rPr>
          <t>Driftstilskudd: 7500 kr</t>
        </r>
      </text>
    </comment>
    <comment ref="J35" authorId="0">
      <text>
        <r>
          <rPr>
            <b/>
            <sz val="9"/>
            <color indexed="81"/>
            <rFont val="Calibri"/>
            <family val="2"/>
          </rPr>
          <t>Driftskostnader</t>
        </r>
      </text>
    </comment>
    <comment ref="A36" authorId="0">
      <text>
        <r>
          <rPr>
            <b/>
            <sz val="9"/>
            <color indexed="81"/>
            <rFont val="Calibri"/>
            <family val="2"/>
          </rPr>
          <t>Kun for fotball</t>
        </r>
      </text>
    </comment>
    <comment ref="F36" authorId="0">
      <text>
        <r>
          <rPr>
            <b/>
            <sz val="9"/>
            <color indexed="81"/>
            <rFont val="Calibri"/>
            <family val="2"/>
          </rPr>
          <t xml:space="preserve">Driftstilskudd: 7500 kr
</t>
        </r>
      </text>
    </comment>
    <comment ref="G36" authorId="0">
      <text>
        <r>
          <rPr>
            <b/>
            <sz val="9"/>
            <color indexed="81"/>
            <rFont val="Calibri"/>
            <family val="2"/>
          </rPr>
          <t>Drifstkostnader</t>
        </r>
      </text>
    </comment>
    <comment ref="I36" authorId="0">
      <text>
        <r>
          <rPr>
            <b/>
            <sz val="9"/>
            <color indexed="81"/>
            <rFont val="Calibri"/>
            <family val="2"/>
          </rPr>
          <t xml:space="preserve">Driftstilskudd: 7500 kr
</t>
        </r>
      </text>
    </comment>
    <comment ref="J36" authorId="0">
      <text>
        <r>
          <rPr>
            <b/>
            <sz val="9"/>
            <color indexed="81"/>
            <rFont val="Calibri"/>
            <family val="2"/>
          </rPr>
          <t>Drifstkostnader</t>
        </r>
      </text>
    </comment>
    <comment ref="F37" authorId="0">
      <text>
        <r>
          <rPr>
            <b/>
            <sz val="9"/>
            <color indexed="81"/>
            <rFont val="Calibri"/>
            <family val="2"/>
          </rPr>
          <t>Salg av kioskvarer</t>
        </r>
      </text>
    </comment>
    <comment ref="G37" authorId="0">
      <text>
        <r>
          <rPr>
            <b/>
            <sz val="9"/>
            <color indexed="81"/>
            <rFont val="Calibri"/>
            <family val="2"/>
          </rPr>
          <t>Innkjøp av kioskvarer</t>
        </r>
      </text>
    </comment>
    <comment ref="I37" authorId="0">
      <text>
        <r>
          <rPr>
            <b/>
            <sz val="9"/>
            <color indexed="81"/>
            <rFont val="Calibri"/>
            <family val="2"/>
          </rPr>
          <t>Salg av kioskvarer</t>
        </r>
      </text>
    </comment>
    <comment ref="J37" authorId="0">
      <text>
        <r>
          <rPr>
            <b/>
            <sz val="9"/>
            <color indexed="81"/>
            <rFont val="Calibri"/>
            <family val="2"/>
          </rPr>
          <t>Innkjøp av kioskvarer</t>
        </r>
      </text>
    </comment>
    <comment ref="A38" authorId="0">
      <text>
        <r>
          <rPr>
            <b/>
            <sz val="9"/>
            <color indexed="81"/>
            <rFont val="Calibri"/>
            <family val="2"/>
          </rPr>
          <t>ALLE INNTEKTER OG UTGIFTER KNYTTET TIL ADMINISTRASJON AV KLUBBEN</t>
        </r>
      </text>
    </comment>
    <comment ref="G38" authorId="0">
      <text>
        <r>
          <rPr>
            <b/>
            <sz val="9"/>
            <color indexed="81"/>
            <rFont val="Calibri"/>
            <family val="2"/>
          </rPr>
          <t>Sum alle kostnader til administrasjon</t>
        </r>
      </text>
    </comment>
    <comment ref="H38" authorId="0">
      <text>
        <r>
          <rPr>
            <b/>
            <sz val="9"/>
            <color indexed="81"/>
            <rFont val="Calibri"/>
            <family val="2"/>
          </rPr>
          <t>Samlet resultat (inntekter - utigfter) for administrasjon</t>
        </r>
      </text>
    </comment>
    <comment ref="J38" authorId="0">
      <text>
        <r>
          <rPr>
            <b/>
            <sz val="9"/>
            <color indexed="81"/>
            <rFont val="Calibri"/>
            <family val="2"/>
          </rPr>
          <t>Sum alle kostnader til administrasjon</t>
        </r>
      </text>
    </comment>
    <comment ref="K38" authorId="0">
      <text>
        <r>
          <rPr>
            <b/>
            <sz val="9"/>
            <color indexed="81"/>
            <rFont val="Calibri"/>
            <family val="2"/>
          </rPr>
          <t>Samlet resultat (inntekter - utigfter) for administrasjon</t>
        </r>
      </text>
    </comment>
    <comment ref="G39" authorId="0">
      <text>
        <r>
          <rPr>
            <b/>
            <sz val="9"/>
            <color indexed="81"/>
            <rFont val="Calibri"/>
            <family val="2"/>
          </rPr>
          <t>Utvikling og trykk av materiell, kjøp av annonser.</t>
        </r>
      </text>
    </comment>
    <comment ref="J39" authorId="0">
      <text>
        <r>
          <rPr>
            <b/>
            <sz val="9"/>
            <color indexed="81"/>
            <rFont val="Calibri"/>
            <family val="2"/>
          </rPr>
          <t>Utvikling og trykk av materiell, kjøp av annonser.</t>
        </r>
      </text>
    </comment>
    <comment ref="G40" authorId="0">
      <text>
        <r>
          <rPr>
            <b/>
            <sz val="9"/>
            <color indexed="81"/>
            <rFont val="Calibri"/>
            <family val="2"/>
          </rPr>
          <t>Alle typer møter og representasjonsoppdrag (eksterne, interne)</t>
        </r>
      </text>
    </comment>
    <comment ref="J40" authorId="0">
      <text>
        <r>
          <rPr>
            <b/>
            <sz val="9"/>
            <color indexed="81"/>
            <rFont val="Calibri"/>
            <family val="2"/>
          </rPr>
          <t>Alle typer møter og representasjonsoppdrag (eksterne, interne)</t>
        </r>
      </text>
    </comment>
    <comment ref="A41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TIL LAGSKASSENE I AVDELINGENE
skal gå i 0, ikke nødvendig med budsjett
</t>
        </r>
      </text>
    </comment>
    <comment ref="F41" authorId="0">
      <text>
        <r>
          <rPr>
            <b/>
            <sz val="9"/>
            <color indexed="81"/>
            <rFont val="Calibri"/>
            <family val="2"/>
          </rPr>
          <t xml:space="preserve">Dugnader som lagene/ gruppene selv gjør og som kun skal brukes av laget. </t>
        </r>
      </text>
    </comment>
    <comment ref="G41" authorId="0">
      <text>
        <r>
          <rPr>
            <b/>
            <sz val="9"/>
            <color indexed="81"/>
            <rFont val="Calibri"/>
            <family val="2"/>
          </rPr>
          <t xml:space="preserve">Alle utgifter som lagene skal dekke av egen kasse: cuper, turneringer, utstyr…..
</t>
        </r>
      </text>
    </comment>
    <comment ref="I41" authorId="0">
      <text>
        <r>
          <rPr>
            <b/>
            <sz val="9"/>
            <color indexed="81"/>
            <rFont val="Calibri"/>
            <family val="2"/>
          </rPr>
          <t xml:space="preserve">Dugnader som lagene/ gruppene selv gjør og som kun skal brukes av laget. </t>
        </r>
      </text>
    </comment>
    <comment ref="J41" authorId="0">
      <text>
        <r>
          <rPr>
            <b/>
            <sz val="9"/>
            <color indexed="81"/>
            <rFont val="Calibri"/>
            <family val="2"/>
          </rPr>
          <t xml:space="preserve">Alle utgifter som lagene skal dekke av egen kasse: cuper, turneringer, utstyr…..
</t>
        </r>
      </text>
    </comment>
  </commentList>
</comments>
</file>

<file path=xl/comments4.xml><?xml version="1.0" encoding="utf-8"?>
<comments xmlns="http://schemas.openxmlformats.org/spreadsheetml/2006/main">
  <authors>
    <author>Norges Judoforbund</author>
  </authors>
  <commentList>
    <comment ref="A4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DIREKTE TIL AKTIVITETEN I EN AVDELING
</t>
        </r>
      </text>
    </comment>
    <comment ref="C4" authorId="0">
      <text>
        <r>
          <rPr>
            <b/>
            <sz val="9"/>
            <color indexed="81"/>
            <rFont val="Calibri"/>
            <family val="2"/>
          </rPr>
          <t>Sum av alle inntekter for aktivitet</t>
        </r>
      </text>
    </comment>
    <comment ref="D4" authorId="0">
      <text>
        <r>
          <rPr>
            <b/>
            <sz val="9"/>
            <color indexed="81"/>
            <rFont val="Calibri"/>
            <family val="2"/>
          </rPr>
          <t>Sum av alle utgifter for aktivitet</t>
        </r>
      </text>
    </comment>
    <comment ref="E4" authorId="0">
      <text>
        <r>
          <rPr>
            <b/>
            <sz val="9"/>
            <color indexed="81"/>
            <rFont val="Calibri"/>
            <family val="2"/>
          </rPr>
          <t>Samlet resultat (inntekter - utgifter) for aktivitet.</t>
        </r>
      </text>
    </comment>
    <comment ref="F4" authorId="0">
      <text>
        <r>
          <rPr>
            <b/>
            <sz val="9"/>
            <color indexed="81"/>
            <rFont val="Calibri"/>
            <family val="2"/>
          </rPr>
          <t>Sum av alle inntekter for aktivitet</t>
        </r>
      </text>
    </comment>
    <comment ref="G4" authorId="0">
      <text>
        <r>
          <rPr>
            <b/>
            <sz val="9"/>
            <color indexed="81"/>
            <rFont val="Calibri"/>
            <family val="2"/>
          </rPr>
          <t>Sum av alle utgifter for aktivitet</t>
        </r>
      </text>
    </comment>
    <comment ref="H4" authorId="0">
      <text>
        <r>
          <rPr>
            <b/>
            <sz val="9"/>
            <color indexed="81"/>
            <rFont val="Calibri"/>
            <family val="2"/>
          </rPr>
          <t>Samlet resultat (inntekter - utgifter) for aktivitet.</t>
        </r>
      </text>
    </comment>
    <comment ref="I4" authorId="0">
      <text>
        <r>
          <rPr>
            <b/>
            <sz val="9"/>
            <color indexed="81"/>
            <rFont val="Calibri"/>
            <family val="2"/>
          </rPr>
          <t>Sum av alle inntekter for aktivitet</t>
        </r>
      </text>
    </comment>
    <comment ref="J4" authorId="0">
      <text>
        <r>
          <rPr>
            <b/>
            <sz val="9"/>
            <color indexed="81"/>
            <rFont val="Calibri"/>
            <family val="2"/>
          </rPr>
          <t>Sum av alle utgifter for aktivitet</t>
        </r>
      </text>
    </comment>
    <comment ref="K4" authorId="0">
      <text>
        <r>
          <rPr>
            <b/>
            <sz val="9"/>
            <color indexed="81"/>
            <rFont val="Calibri"/>
            <family val="2"/>
          </rPr>
          <t>Samlet resultat (inntekter - utgifter) for aktivitet.</t>
        </r>
      </text>
    </comment>
    <comment ref="C5" authorId="0">
      <text>
        <r>
          <rPr>
            <b/>
            <sz val="9"/>
            <color indexed="81"/>
            <rFont val="Calibri"/>
            <family val="2"/>
          </rPr>
          <t>Samlede inntekter fra treningsavgift - 30% som ikke betaler for seg.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Calibri"/>
            <family val="2"/>
          </rPr>
          <t xml:space="preserve">Gebyrer Buypass trekker fra innbetalte treningsavgifter = ca 4% 
</t>
        </r>
      </text>
    </comment>
    <comment ref="F5" authorId="0">
      <text>
        <r>
          <rPr>
            <b/>
            <sz val="9"/>
            <color indexed="81"/>
            <rFont val="Calibri"/>
            <family val="2"/>
          </rPr>
          <t>Samlede inntekter fra treningsavgift - 30% som ikke betaler for seg.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5" authorId="0">
      <text>
        <r>
          <rPr>
            <b/>
            <sz val="9"/>
            <color indexed="81"/>
            <rFont val="Calibri"/>
            <family val="2"/>
          </rPr>
          <t xml:space="preserve">Gebyrer Buypass trekker fra innbetalte treningsavgifter = ca 4% 
</t>
        </r>
      </text>
    </comment>
    <comment ref="I5" authorId="0">
      <text>
        <r>
          <rPr>
            <b/>
            <sz val="9"/>
            <color indexed="81"/>
            <rFont val="Calibri"/>
            <family val="2"/>
          </rPr>
          <t>Samlede inntekter fra treningsavgift - 30% som ikke betaler for seg.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5" authorId="0">
      <text>
        <r>
          <rPr>
            <b/>
            <sz val="9"/>
            <color indexed="81"/>
            <rFont val="Calibri"/>
            <family val="2"/>
          </rPr>
          <t xml:space="preserve">Gebyrer Buypass trekker fra innbetalte treningsavgifter = ca 4% 
</t>
        </r>
      </text>
    </comment>
    <comment ref="C6" authorId="0">
      <text>
        <r>
          <rPr>
            <b/>
            <sz val="9"/>
            <color indexed="81"/>
            <rFont val="Calibri"/>
            <family val="2"/>
          </rPr>
          <t xml:space="preserve">Lokale aktivitetsmidler = 400 kr pr  medlem registrert foregående år under 19 år. 
Bruk tall fra samordnet rapportering 2015 - du finner dem her:
</t>
        </r>
      </text>
    </comment>
    <comment ref="F6" authorId="0">
      <text>
        <r>
          <rPr>
            <b/>
            <sz val="9"/>
            <color indexed="81"/>
            <rFont val="Calibri"/>
            <family val="2"/>
          </rPr>
          <t xml:space="preserve">Lokale aktivitetsmidler = 200 kr pr  medlem registrert foregående år under 19 år. 
Bruk tall fra samordnet rapportering 2015 - du finner dem her:
</t>
        </r>
      </text>
    </comment>
    <comment ref="I6" authorId="0">
      <text>
        <r>
          <rPr>
            <b/>
            <sz val="9"/>
            <color indexed="81"/>
            <rFont val="Calibri"/>
            <family val="2"/>
          </rPr>
          <t xml:space="preserve">Lokale aktivitetsmidler = 400 kr pr  medlem registrert foregående år under 19 år. 
Bruk tall fra samordnet rapportering 2015 - du finner dem her:
</t>
        </r>
      </text>
    </comment>
    <comment ref="C7" authorId="0">
      <text>
        <r>
          <rPr>
            <b/>
            <sz val="9"/>
            <color indexed="81"/>
            <rFont val="Calibri"/>
            <family val="2"/>
          </rPr>
          <t>Gaver fra fond/ stiftelser etter søknad fra tilskuddskoordiantor eller avdelingene selv</t>
        </r>
      </text>
    </comment>
    <comment ref="D7" authorId="0">
      <text>
        <r>
          <rPr>
            <b/>
            <sz val="9"/>
            <color indexed="81"/>
            <rFont val="Calibri"/>
            <family val="2"/>
          </rPr>
          <t>Tilskuddskoordinatoren jobber på provisjon og får 20 % av alt han henter inn. 
Dette føres som utgift her.</t>
        </r>
      </text>
    </comment>
    <comment ref="F7" authorId="0">
      <text>
        <r>
          <rPr>
            <b/>
            <sz val="9"/>
            <color indexed="81"/>
            <rFont val="Calibri"/>
            <family val="2"/>
          </rPr>
          <t>Gaver fra fond/ stiftelser etter søknad fra tilskuddskoordiantor eller avdelingene selv</t>
        </r>
      </text>
    </comment>
    <comment ref="G7" authorId="0">
      <text>
        <r>
          <rPr>
            <b/>
            <sz val="9"/>
            <color indexed="81"/>
            <rFont val="Calibri"/>
            <family val="2"/>
          </rPr>
          <t>Tilskuddskoordinatoren jobber på provisjon og får 20 % av alt han henter inn. 
Dette føres som utgift her.</t>
        </r>
      </text>
    </comment>
    <comment ref="I7" authorId="0">
      <text>
        <r>
          <rPr>
            <b/>
            <sz val="9"/>
            <color indexed="81"/>
            <rFont val="Calibri"/>
            <family val="2"/>
          </rPr>
          <t>Gaver fra fond/ stiftelser etter søknad fra tilskuddskoordiantor eller avdelingene selv</t>
        </r>
      </text>
    </comment>
    <comment ref="J7" authorId="0">
      <text>
        <r>
          <rPr>
            <b/>
            <sz val="9"/>
            <color indexed="81"/>
            <rFont val="Calibri"/>
            <family val="2"/>
          </rPr>
          <t>Tilskuddskoordinatoren jobber på provisjon og får 20 % av alt han henter inn. 
Dette føres som utgift her.</t>
        </r>
      </text>
    </comment>
    <comment ref="C8" authorId="0">
      <text>
        <r>
          <rPr>
            <b/>
            <sz val="9"/>
            <color indexed="81"/>
            <rFont val="Calibri"/>
            <family val="2"/>
          </rPr>
          <t>Det er kun sponsorinntekter det foreligger inngått avtaler på som skal budsjetteres.</t>
        </r>
      </text>
    </comment>
    <comment ref="D8" authorId="0">
      <text>
        <r>
          <rPr>
            <b/>
            <sz val="9"/>
            <color indexed="81"/>
            <rFont val="Calibri"/>
            <family val="2"/>
          </rPr>
          <t xml:space="preserve">Utgifter knyttet til sponsorarbeid eller til konkrete sponsoravtaler (trykk, møter, servering…..) </t>
        </r>
      </text>
    </comment>
    <comment ref="F8" authorId="0">
      <text>
        <r>
          <rPr>
            <b/>
            <sz val="9"/>
            <color indexed="81"/>
            <rFont val="Calibri"/>
            <family val="2"/>
          </rPr>
          <t>Det er kun sponsorinntekter det foreligger inngått avtaler på som skal budsjetteres.</t>
        </r>
      </text>
    </comment>
    <comment ref="G8" authorId="0">
      <text>
        <r>
          <rPr>
            <b/>
            <sz val="9"/>
            <color indexed="81"/>
            <rFont val="Calibri"/>
            <family val="2"/>
          </rPr>
          <t xml:space="preserve">Utgifter knyttet til sponsorarbeid eller til konkrete sponsoravtaler (trykk, møter, servering…..) </t>
        </r>
      </text>
    </comment>
    <comment ref="I8" authorId="0">
      <text>
        <r>
          <rPr>
            <b/>
            <sz val="9"/>
            <color indexed="81"/>
            <rFont val="Calibri"/>
            <family val="2"/>
          </rPr>
          <t>Det er kun sponsorinntekter det foreligger inngått avtaler på som skal budsjetteres.</t>
        </r>
      </text>
    </comment>
    <comment ref="J8" authorId="0">
      <text>
        <r>
          <rPr>
            <b/>
            <sz val="9"/>
            <color indexed="81"/>
            <rFont val="Calibri"/>
            <family val="2"/>
          </rPr>
          <t xml:space="preserve">Utgifter knyttet til sponsorarbeid eller til konkrete sponsoravtaler (trykk, møter, servering…..) </t>
        </r>
      </text>
    </comment>
    <comment ref="C9" authorId="0">
      <text>
        <r>
          <rPr>
            <b/>
            <sz val="9"/>
            <color indexed="81"/>
            <rFont val="Calibri"/>
            <family val="2"/>
          </rPr>
          <t>Alle inntekter fra dugnader som går til hele avdelingen. 
Dugnadsinntektene til lagene føres på lagskassene</t>
        </r>
      </text>
    </comment>
    <comment ref="D9" authorId="0">
      <text>
        <r>
          <rPr>
            <b/>
            <sz val="9"/>
            <color indexed="81"/>
            <rFont val="Calibri"/>
            <family val="2"/>
          </rPr>
          <t>Utgifter knyttet til dugnader som for eksempel reise, mat, utstyr, lodd…..</t>
        </r>
      </text>
    </comment>
    <comment ref="F9" authorId="0">
      <text>
        <r>
          <rPr>
            <b/>
            <sz val="9"/>
            <color indexed="81"/>
            <rFont val="Calibri"/>
            <family val="2"/>
          </rPr>
          <t>Alle inntekter fra dugnader som går til hele avdelingen. 
Dugnadsinntektene til lagene føres på lagskassene</t>
        </r>
      </text>
    </comment>
    <comment ref="G9" authorId="0">
      <text>
        <r>
          <rPr>
            <b/>
            <sz val="9"/>
            <color indexed="81"/>
            <rFont val="Calibri"/>
            <family val="2"/>
          </rPr>
          <t>Utgifter knyttet til dugnader som for eksempel reise, mat, utstyr, lodd…..</t>
        </r>
      </text>
    </comment>
    <comment ref="I9" authorId="0">
      <text>
        <r>
          <rPr>
            <b/>
            <sz val="9"/>
            <color indexed="81"/>
            <rFont val="Calibri"/>
            <family val="2"/>
          </rPr>
          <t>Alle inntekter fra dugnader som går til hele avdelingen. 
Dugnadsinntektene til lagene føres på lagskassene</t>
        </r>
      </text>
    </comment>
    <comment ref="J9" authorId="0">
      <text>
        <r>
          <rPr>
            <b/>
            <sz val="9"/>
            <color indexed="81"/>
            <rFont val="Calibri"/>
            <family val="2"/>
          </rPr>
          <t>Utgifter knyttet til dugnader som for eksempel reise, mat, utstyr, lodd…..</t>
        </r>
      </text>
    </comment>
    <comment ref="D10" authorId="0">
      <text>
        <r>
          <rPr>
            <b/>
            <sz val="9"/>
            <color indexed="81"/>
            <rFont val="Calibri"/>
            <family val="2"/>
          </rPr>
          <t>Lønn til trenere for grupper/ lag = Beløp lønn x 0,141 (AGA)</t>
        </r>
      </text>
    </comment>
    <comment ref="G10" authorId="0">
      <text>
        <r>
          <rPr>
            <b/>
            <sz val="9"/>
            <color indexed="81"/>
            <rFont val="Calibri"/>
            <family val="2"/>
          </rPr>
          <t>Lønn til trenere for grupper/ lag = Beløp lønn x 0,141 (AGA)</t>
        </r>
      </text>
    </comment>
    <comment ref="J10" authorId="0">
      <text>
        <r>
          <rPr>
            <b/>
            <sz val="9"/>
            <color indexed="81"/>
            <rFont val="Calibri"/>
            <family val="2"/>
          </rPr>
          <t>Lønn til trenere for grupper/ lag = Beløp lønn x 0,141 (AGA)</t>
        </r>
      </text>
    </comment>
    <comment ref="C11" authorId="0">
      <text>
        <r>
          <rPr>
            <b/>
            <sz val="9"/>
            <color indexed="81"/>
            <rFont val="Calibri"/>
            <family val="2"/>
          </rPr>
          <t>Kick- back/ sign- on fee fra leverandører + videresalg av idrettsutstyr</t>
        </r>
      </text>
    </comment>
    <comment ref="D11" authorId="0">
      <text>
        <r>
          <rPr>
            <b/>
            <sz val="9"/>
            <color indexed="81"/>
            <rFont val="Calibri"/>
            <family val="2"/>
          </rPr>
          <t>Alle klubbens utgifter til utstyr til lagene/ gruppene</t>
        </r>
      </text>
    </comment>
    <comment ref="F11" authorId="0">
      <text>
        <r>
          <rPr>
            <b/>
            <sz val="9"/>
            <color indexed="81"/>
            <rFont val="Calibri"/>
            <family val="2"/>
          </rPr>
          <t>Kick- back/ sign- on fee fra leverandører + videresalg av idrettsutstyr</t>
        </r>
      </text>
    </comment>
    <comment ref="G11" authorId="0">
      <text>
        <r>
          <rPr>
            <b/>
            <sz val="9"/>
            <color indexed="81"/>
            <rFont val="Calibri"/>
            <family val="2"/>
          </rPr>
          <t>Alle klubbens utgifter til utstyr til lagene/ gruppene</t>
        </r>
      </text>
    </comment>
    <comment ref="I11" authorId="0">
      <text>
        <r>
          <rPr>
            <b/>
            <sz val="9"/>
            <color indexed="81"/>
            <rFont val="Calibri"/>
            <family val="2"/>
          </rPr>
          <t>Kick- back/ sign- on fee fra leverandører + videresalg av idrettsutstyr</t>
        </r>
      </text>
    </comment>
    <comment ref="J11" authorId="0">
      <text>
        <r>
          <rPr>
            <b/>
            <sz val="9"/>
            <color indexed="81"/>
            <rFont val="Calibri"/>
            <family val="2"/>
          </rPr>
          <t>Alle klubbens utgifter til utstyr til junior lagene</t>
        </r>
      </text>
    </comment>
    <comment ref="D12" authorId="0">
      <text>
        <r>
          <rPr>
            <b/>
            <sz val="9"/>
            <color indexed="81"/>
            <rFont val="Calibri"/>
            <family val="2"/>
          </rPr>
          <t>Utstyr som klubben gir til trenere og lagledere (og øvrige tillitsvalgte)</t>
        </r>
      </text>
    </comment>
    <comment ref="G12" authorId="0">
      <text>
        <r>
          <rPr>
            <b/>
            <sz val="9"/>
            <color indexed="81"/>
            <rFont val="Calibri"/>
            <family val="2"/>
          </rPr>
          <t>Utstyr som klubben gir til trenere og lagledere (og øvrige tillitsvalgte)</t>
        </r>
      </text>
    </comment>
    <comment ref="J12" authorId="0">
      <text>
        <r>
          <rPr>
            <b/>
            <sz val="9"/>
            <color indexed="81"/>
            <rFont val="Calibri"/>
            <family val="2"/>
          </rPr>
          <t>Utstyr som klubben gir til trenere og lagledere (og øvrige tillitsvalgte)</t>
        </r>
      </text>
    </comment>
    <comment ref="D13" authorId="0">
      <text>
        <r>
          <rPr>
            <b/>
            <sz val="9"/>
            <color indexed="81"/>
            <rFont val="Calibri"/>
            <family val="2"/>
          </rPr>
          <t>Utstyr som avdelingen kjøper inn til sine dommere (klubbdomere, kretsdommere….)</t>
        </r>
      </text>
    </comment>
    <comment ref="G13" authorId="0">
      <text>
        <r>
          <rPr>
            <b/>
            <sz val="9"/>
            <color indexed="81"/>
            <rFont val="Calibri"/>
            <family val="2"/>
          </rPr>
          <t>Utstyr som avdelingen kjøper inn til sine dommere (klubbdomere, kretsdommere….)</t>
        </r>
      </text>
    </comment>
    <comment ref="J13" authorId="0">
      <text>
        <r>
          <rPr>
            <b/>
            <sz val="9"/>
            <color indexed="81"/>
            <rFont val="Calibri"/>
            <family val="2"/>
          </rPr>
          <t>Utstyr som avdelingen kjøper inn til sine dommere (klubbdomere, kretsdommere….)</t>
        </r>
      </text>
    </comment>
    <comment ref="D14" authorId="0">
      <text>
        <r>
          <rPr>
            <b/>
            <sz val="9"/>
            <color indexed="81"/>
            <rFont val="Calibri"/>
            <family val="2"/>
          </rPr>
          <t>Alle avgifter avdelingen betaler for å melde på lag til seriespill</t>
        </r>
      </text>
    </comment>
    <comment ref="G14" authorId="0">
      <text>
        <r>
          <rPr>
            <b/>
            <sz val="9"/>
            <color indexed="81"/>
            <rFont val="Calibri"/>
            <family val="2"/>
          </rPr>
          <t>Alle avgifter avdelingen betaler for å melde på lag til seriespill</t>
        </r>
      </text>
    </comment>
    <comment ref="J14" authorId="0">
      <text>
        <r>
          <rPr>
            <b/>
            <sz val="9"/>
            <color indexed="81"/>
            <rFont val="Calibri"/>
            <family val="2"/>
          </rPr>
          <t>Alle avgifter avdelingen betaler for å melde på lag til seriespill</t>
        </r>
      </text>
    </comment>
    <comment ref="C15" authorId="0">
      <text>
        <r>
          <rPr>
            <b/>
            <sz val="9"/>
            <color indexed="81"/>
            <rFont val="Calibri"/>
            <family val="2"/>
          </rPr>
          <t>Eventuelle egenandeler for deltakelse/ reise/ opphold som spillerne selv skal betale.</t>
        </r>
      </text>
    </comment>
    <comment ref="D15" authorId="0">
      <text>
        <r>
          <rPr>
            <b/>
            <sz val="9"/>
            <color indexed="81"/>
            <rFont val="Calibri"/>
            <family val="2"/>
          </rPr>
          <t xml:space="preserve">Påmeldingsavgifter til cuper/ stevner/ turneringer som avdelingen skal dekke. 
Når lagene skal betale selv går det på lagskassene. </t>
        </r>
      </text>
    </comment>
    <comment ref="F15" authorId="0">
      <text>
        <r>
          <rPr>
            <b/>
            <sz val="9"/>
            <color indexed="81"/>
            <rFont val="Calibri"/>
            <family val="2"/>
          </rPr>
          <t>Eventuelle egenandeler for deltakelse/ reise/ opphold som spillerne selv skal betale.</t>
        </r>
      </text>
    </comment>
    <comment ref="G15" authorId="0">
      <text>
        <r>
          <rPr>
            <b/>
            <sz val="9"/>
            <color indexed="81"/>
            <rFont val="Calibri"/>
            <family val="2"/>
          </rPr>
          <t xml:space="preserve">Påmeldingsavgifter til cuper/ stevner/ turneringer som avdelingen skal dekke. 
Når lagene skal betale selv går det på lagskassene. </t>
        </r>
      </text>
    </comment>
    <comment ref="I15" authorId="0">
      <text>
        <r>
          <rPr>
            <b/>
            <sz val="9"/>
            <color indexed="81"/>
            <rFont val="Calibri"/>
            <family val="2"/>
          </rPr>
          <t>Eventuelle egenandeler for deltakelse/ reise/ opphold som spillerne selv skal betale.</t>
        </r>
      </text>
    </comment>
    <comment ref="J15" authorId="0">
      <text>
        <r>
          <rPr>
            <b/>
            <sz val="9"/>
            <color indexed="81"/>
            <rFont val="Calibri"/>
            <family val="2"/>
          </rPr>
          <t xml:space="preserve">Påmeldingsavgifter til cuper/ stevner/ turneringer som avdelingen skal dekke. 
Når lagene skal betale selv går det på lagskassene. </t>
        </r>
      </text>
    </comment>
    <comment ref="D16" authorId="0">
      <text>
        <r>
          <rPr>
            <b/>
            <sz val="9"/>
            <color indexed="81"/>
            <rFont val="Calibri"/>
            <family val="2"/>
          </rPr>
          <t>Medlemsavgifter og kontingenter til overordnede organisasjonsledd (særkretser, særforbund)</t>
        </r>
      </text>
    </comment>
    <comment ref="G16" authorId="0">
      <text>
        <r>
          <rPr>
            <b/>
            <sz val="9"/>
            <color indexed="81"/>
            <rFont val="Calibri"/>
            <family val="2"/>
          </rPr>
          <t>Medlemsavgifter og kontingenter til overordnede organisasjonsledd (særkretser, særforbund)</t>
        </r>
      </text>
    </comment>
    <comment ref="J16" authorId="0">
      <text>
        <r>
          <rPr>
            <b/>
            <sz val="9"/>
            <color indexed="81"/>
            <rFont val="Calibri"/>
            <family val="2"/>
          </rPr>
          <t>Medlemsavgifter og kontingenter til overordnede organisasjonsledd (særkretser, særforbund)</t>
        </r>
      </text>
    </comment>
    <comment ref="C17" authorId="0">
      <text>
        <r>
          <rPr>
            <b/>
            <sz val="9"/>
            <color indexed="81"/>
            <rFont val="Calibri"/>
            <family val="2"/>
          </rPr>
          <t xml:space="preserve">Overgangsgebyrer viderefakturert spillerne selv. </t>
        </r>
      </text>
    </comment>
    <comment ref="D17" authorId="0">
      <text>
        <r>
          <rPr>
            <b/>
            <sz val="9"/>
            <color indexed="81"/>
            <rFont val="Calibri"/>
            <family val="2"/>
          </rPr>
          <t>Overgangsgebyrer</t>
        </r>
      </text>
    </comment>
    <comment ref="F17" authorId="0">
      <text>
        <r>
          <rPr>
            <b/>
            <sz val="9"/>
            <color indexed="81"/>
            <rFont val="Calibri"/>
            <family val="2"/>
          </rPr>
          <t xml:space="preserve">Overgangsgebyrer viderefakturert spillerne selv. </t>
        </r>
      </text>
    </comment>
    <comment ref="G17" authorId="0">
      <text>
        <r>
          <rPr>
            <b/>
            <sz val="9"/>
            <color indexed="81"/>
            <rFont val="Calibri"/>
            <family val="2"/>
          </rPr>
          <t>Overgangsgebyrer</t>
        </r>
      </text>
    </comment>
    <comment ref="I17" authorId="0">
      <text>
        <r>
          <rPr>
            <b/>
            <sz val="9"/>
            <color indexed="81"/>
            <rFont val="Calibri"/>
            <family val="2"/>
          </rPr>
          <t xml:space="preserve">Overgangsgebyrer viderefakturert spillerne selv. </t>
        </r>
      </text>
    </comment>
    <comment ref="J17" authorId="0">
      <text>
        <r>
          <rPr>
            <b/>
            <sz val="9"/>
            <color indexed="81"/>
            <rFont val="Calibri"/>
            <family val="2"/>
          </rPr>
          <t>Overgangsgebyrer</t>
        </r>
      </text>
    </comment>
    <comment ref="C18" authorId="0">
      <text>
        <r>
          <rPr>
            <b/>
            <sz val="9"/>
            <color indexed="81"/>
            <rFont val="Calibri"/>
            <family val="2"/>
          </rPr>
          <t>Lisenser og forsikringer som er viderefakturert spillerne.</t>
        </r>
      </text>
    </comment>
    <comment ref="D18" authorId="0">
      <text>
        <r>
          <rPr>
            <b/>
            <sz val="9"/>
            <color indexed="81"/>
            <rFont val="Calibri"/>
            <family val="2"/>
          </rPr>
          <t xml:space="preserve">lisenser og forsikringer for spillere som avdelingen dekker
</t>
        </r>
      </text>
    </comment>
    <comment ref="F18" authorId="0">
      <text>
        <r>
          <rPr>
            <b/>
            <sz val="9"/>
            <color indexed="81"/>
            <rFont val="Calibri"/>
            <family val="2"/>
          </rPr>
          <t>Lisenser og forsikringer som er viderefakturert spillerne.</t>
        </r>
      </text>
    </comment>
    <comment ref="G18" authorId="0">
      <text>
        <r>
          <rPr>
            <b/>
            <sz val="9"/>
            <color indexed="81"/>
            <rFont val="Calibri"/>
            <family val="2"/>
          </rPr>
          <t xml:space="preserve">lisenser og forsikringer for spillere som avdelingen dekker
</t>
        </r>
      </text>
    </comment>
    <comment ref="I18" authorId="0">
      <text>
        <r>
          <rPr>
            <b/>
            <sz val="9"/>
            <color indexed="81"/>
            <rFont val="Calibri"/>
            <family val="2"/>
          </rPr>
          <t>Lisenser og forsikringer som er viderefakturert spillerne.</t>
        </r>
      </text>
    </comment>
    <comment ref="J18" authorId="0">
      <text>
        <r>
          <rPr>
            <b/>
            <sz val="9"/>
            <color indexed="81"/>
            <rFont val="Calibri"/>
            <family val="2"/>
          </rPr>
          <t xml:space="preserve">lisenser og forsikringer for spillere som avdelingen dekker
</t>
        </r>
      </text>
    </comment>
    <comment ref="D19" authorId="0">
      <text>
        <r>
          <rPr>
            <b/>
            <sz val="9"/>
            <color indexed="81"/>
            <rFont val="Calibri"/>
            <family val="2"/>
          </rPr>
          <t>Gebyrer for behandling av  søknader om disp eller omberamminger e.l</t>
        </r>
      </text>
    </comment>
    <comment ref="G19" authorId="0">
      <text>
        <r>
          <rPr>
            <b/>
            <sz val="9"/>
            <color indexed="81"/>
            <rFont val="Calibri"/>
            <family val="2"/>
          </rPr>
          <t>Gebyrer for behandling av  søknader om disp eller omberamminger e.l</t>
        </r>
      </text>
    </comment>
    <comment ref="J19" authorId="0">
      <text>
        <r>
          <rPr>
            <b/>
            <sz val="9"/>
            <color indexed="81"/>
            <rFont val="Calibri"/>
            <family val="2"/>
          </rPr>
          <t>Gebyrer for behandling av  søknader om disp eller omberamminger e.l</t>
        </r>
      </text>
    </comment>
    <comment ref="D20" authorId="0">
      <text>
        <r>
          <rPr>
            <b/>
            <sz val="9"/>
            <color indexed="81"/>
            <rFont val="Calibri"/>
            <family val="2"/>
          </rPr>
          <t>Kostnader til lønn til dommere</t>
        </r>
      </text>
    </comment>
    <comment ref="G20" authorId="0">
      <text>
        <r>
          <rPr>
            <b/>
            <sz val="9"/>
            <color indexed="81"/>
            <rFont val="Calibri"/>
            <family val="2"/>
          </rPr>
          <t>Kostnader til lønn til dommere</t>
        </r>
      </text>
    </comment>
    <comment ref="J20" authorId="0">
      <text>
        <r>
          <rPr>
            <b/>
            <sz val="9"/>
            <color indexed="81"/>
            <rFont val="Calibri"/>
            <family val="2"/>
          </rPr>
          <t>Kostnader til lønn til dommere</t>
        </r>
      </text>
    </comment>
    <comment ref="C21" authorId="0">
      <text>
        <r>
          <rPr>
            <b/>
            <sz val="9"/>
            <color indexed="81"/>
            <rFont val="Calibri"/>
            <family val="2"/>
          </rPr>
          <t>Egenandeler knyttet til sosiale arrangementer.</t>
        </r>
      </text>
    </comment>
    <comment ref="D21" authorId="0">
      <text>
        <r>
          <rPr>
            <b/>
            <sz val="9"/>
            <color indexed="81"/>
            <rFont val="Calibri"/>
            <family val="2"/>
          </rPr>
          <t>Utgifter knyttet til avdelingens sosiale arrangementer.</t>
        </r>
      </text>
    </comment>
    <comment ref="F21" authorId="0">
      <text>
        <r>
          <rPr>
            <b/>
            <sz val="9"/>
            <color indexed="81"/>
            <rFont val="Calibri"/>
            <family val="2"/>
          </rPr>
          <t>Egenandeler knyttet til sosiale arrangementer.</t>
        </r>
      </text>
    </comment>
    <comment ref="G21" authorId="0">
      <text>
        <r>
          <rPr>
            <b/>
            <sz val="9"/>
            <color indexed="81"/>
            <rFont val="Calibri"/>
            <family val="2"/>
          </rPr>
          <t>Utgifter knyttet til avdelingens sosiale arrangementer.</t>
        </r>
      </text>
    </comment>
    <comment ref="I21" authorId="0">
      <text>
        <r>
          <rPr>
            <b/>
            <sz val="9"/>
            <color indexed="81"/>
            <rFont val="Calibri"/>
            <family val="2"/>
          </rPr>
          <t>Egenandeler knyttet til sosiale arrangementer.</t>
        </r>
      </text>
    </comment>
    <comment ref="J21" authorId="0">
      <text>
        <r>
          <rPr>
            <b/>
            <sz val="9"/>
            <color indexed="81"/>
            <rFont val="Calibri"/>
            <family val="2"/>
          </rPr>
          <t>Utgifter knyttet til avdelingens sosiale arrangementer.</t>
        </r>
      </text>
    </comment>
    <comment ref="D22" authorId="0">
      <text>
        <r>
          <rPr>
            <b/>
            <sz val="9"/>
            <color indexed="81"/>
            <rFont val="Calibri"/>
            <family val="2"/>
          </rPr>
          <t>Alle bøter fra overrodnede organisasjonsledd (særkrets, forbund)</t>
        </r>
      </text>
    </comment>
    <comment ref="G22" authorId="0">
      <text>
        <r>
          <rPr>
            <b/>
            <sz val="9"/>
            <color indexed="81"/>
            <rFont val="Calibri"/>
            <family val="2"/>
          </rPr>
          <t>Alle bøter fra overrodnede organisasjonsledd (særkrets, forbund)</t>
        </r>
      </text>
    </comment>
    <comment ref="J22" authorId="0">
      <text>
        <r>
          <rPr>
            <b/>
            <sz val="9"/>
            <color indexed="81"/>
            <rFont val="Calibri"/>
            <family val="2"/>
          </rPr>
          <t>Alle bøter fra overrodnede organisasjonsledd (særkrets, forbund)</t>
        </r>
      </text>
    </comment>
    <comment ref="A23" authorId="0">
      <text>
        <r>
          <rPr>
            <b/>
            <sz val="9"/>
            <color indexed="81"/>
            <rFont val="Calibri"/>
            <family val="2"/>
          </rPr>
          <t>ALLE INNTEKTER OG UTGIFTER KNYTTET TIL KURS OG KUNNSKAP I AVDELINGENE</t>
        </r>
      </text>
    </comment>
    <comment ref="C23" authorId="0">
      <text>
        <r>
          <rPr>
            <b/>
            <sz val="9"/>
            <color indexed="81"/>
            <rFont val="Calibri"/>
            <family val="2"/>
          </rPr>
          <t>Sum alle inntekter for kompetanse</t>
        </r>
      </text>
    </comment>
    <comment ref="D23" authorId="0">
      <text>
        <r>
          <rPr>
            <b/>
            <sz val="9"/>
            <color indexed="81"/>
            <rFont val="Calibri"/>
            <family val="2"/>
          </rPr>
          <t>Sum alle utgifter for kompetanse</t>
        </r>
      </text>
    </comment>
    <comment ref="E23" authorId="0">
      <text>
        <r>
          <rPr>
            <b/>
            <sz val="9"/>
            <color indexed="81"/>
            <rFont val="Calibri"/>
            <family val="2"/>
          </rPr>
          <t>Samlet resultat (inntekter- utgifter) for kompetanse</t>
        </r>
      </text>
    </comment>
    <comment ref="F23" authorId="0">
      <text>
        <r>
          <rPr>
            <b/>
            <sz val="9"/>
            <color indexed="81"/>
            <rFont val="Calibri"/>
            <family val="2"/>
          </rPr>
          <t>Sum alle inntekter for kompetanse</t>
        </r>
      </text>
    </comment>
    <comment ref="G23" authorId="0">
      <text>
        <r>
          <rPr>
            <b/>
            <sz val="9"/>
            <color indexed="81"/>
            <rFont val="Calibri"/>
            <family val="2"/>
          </rPr>
          <t>Sum alle utgifter for kompetanse</t>
        </r>
      </text>
    </comment>
    <comment ref="H23" authorId="0">
      <text>
        <r>
          <rPr>
            <b/>
            <sz val="9"/>
            <color indexed="81"/>
            <rFont val="Calibri"/>
            <family val="2"/>
          </rPr>
          <t>Samlet resultat (inntekter- utgifter) for kompetanse</t>
        </r>
      </text>
    </comment>
    <comment ref="I23" authorId="0">
      <text>
        <r>
          <rPr>
            <b/>
            <sz val="9"/>
            <color indexed="81"/>
            <rFont val="Calibri"/>
            <family val="2"/>
          </rPr>
          <t>Sum alle inntekter for kompetanse</t>
        </r>
      </text>
    </comment>
    <comment ref="J23" authorId="0">
      <text>
        <r>
          <rPr>
            <b/>
            <sz val="9"/>
            <color indexed="81"/>
            <rFont val="Calibri"/>
            <family val="2"/>
          </rPr>
          <t>Sum utgifter kompetanse</t>
        </r>
      </text>
    </comment>
    <comment ref="K23" authorId="0">
      <text>
        <r>
          <rPr>
            <b/>
            <sz val="9"/>
            <color indexed="81"/>
            <rFont val="Calibri"/>
            <family val="2"/>
          </rPr>
          <t>Samlet resultat (inntekter- utgifter) for kompetanse</t>
        </r>
      </text>
    </comment>
    <comment ref="D24" authorId="0">
      <text>
        <r>
          <rPr>
            <b/>
            <sz val="9"/>
            <color indexed="81"/>
            <rFont val="Calibri"/>
            <family val="2"/>
          </rPr>
          <t>Kostnader opprettelse og drift av sportslig utvalg i avdelingen</t>
        </r>
      </text>
    </comment>
    <comment ref="G24" authorId="0">
      <text>
        <r>
          <rPr>
            <b/>
            <sz val="9"/>
            <color indexed="81"/>
            <rFont val="Calibri"/>
            <family val="2"/>
          </rPr>
          <t>Kostnader opprettelse og drift av sportslig utvalg i avdelingen</t>
        </r>
      </text>
    </comment>
    <comment ref="J24" authorId="0">
      <text>
        <r>
          <rPr>
            <b/>
            <sz val="9"/>
            <color indexed="81"/>
            <rFont val="Calibri"/>
            <family val="2"/>
          </rPr>
          <t>Kostnader opprettelse og drift av sportslig utvalg i avdelingen</t>
        </r>
      </text>
    </comment>
    <comment ref="C25" authorId="0">
      <text>
        <r>
          <rPr>
            <b/>
            <sz val="9"/>
            <color indexed="81"/>
            <rFont val="Calibri"/>
            <family val="2"/>
          </rPr>
          <t>Egenandeler lederkurs</t>
        </r>
      </text>
    </comment>
    <comment ref="D25" authorId="0">
      <text>
        <r>
          <rPr>
            <b/>
            <sz val="9"/>
            <color indexed="81"/>
            <rFont val="Calibri"/>
            <family val="2"/>
          </rPr>
          <t>Deltakeravgifter lederkurs</t>
        </r>
      </text>
    </comment>
    <comment ref="F25" authorId="0">
      <text>
        <r>
          <rPr>
            <b/>
            <sz val="9"/>
            <color indexed="81"/>
            <rFont val="Calibri"/>
            <family val="2"/>
          </rPr>
          <t>Egenandeler lederkurs</t>
        </r>
      </text>
    </comment>
    <comment ref="G25" authorId="0">
      <text>
        <r>
          <rPr>
            <b/>
            <sz val="9"/>
            <color indexed="81"/>
            <rFont val="Calibri"/>
            <family val="2"/>
          </rPr>
          <t>Deltakeravgifter lederkurs</t>
        </r>
      </text>
    </comment>
    <comment ref="I25" authorId="0">
      <text>
        <r>
          <rPr>
            <b/>
            <sz val="9"/>
            <color indexed="81"/>
            <rFont val="Calibri"/>
            <family val="2"/>
          </rPr>
          <t>Egenandeler lederkurs</t>
        </r>
      </text>
    </comment>
    <comment ref="J25" authorId="0">
      <text>
        <r>
          <rPr>
            <b/>
            <sz val="9"/>
            <color indexed="81"/>
            <rFont val="Calibri"/>
            <family val="2"/>
          </rPr>
          <t>Deltakeravgifter lederkurs</t>
        </r>
      </text>
    </comment>
    <comment ref="C26" authorId="0">
      <text>
        <r>
          <rPr>
            <b/>
            <sz val="9"/>
            <color indexed="81"/>
            <rFont val="Calibri"/>
            <family val="2"/>
          </rPr>
          <t>Egenandeler trenerkurs</t>
        </r>
      </text>
    </comment>
    <comment ref="D26" authorId="0">
      <text>
        <r>
          <rPr>
            <b/>
            <sz val="9"/>
            <color indexed="81"/>
            <rFont val="Calibri"/>
            <family val="2"/>
          </rPr>
          <t>Deltakeravgifter trenerkurs</t>
        </r>
      </text>
    </comment>
    <comment ref="F26" authorId="0">
      <text>
        <r>
          <rPr>
            <b/>
            <sz val="9"/>
            <color indexed="81"/>
            <rFont val="Calibri"/>
            <family val="2"/>
          </rPr>
          <t>Egenandeler trenerkurs</t>
        </r>
      </text>
    </comment>
    <comment ref="G26" authorId="0">
      <text>
        <r>
          <rPr>
            <b/>
            <sz val="9"/>
            <color indexed="81"/>
            <rFont val="Calibri"/>
            <family val="2"/>
          </rPr>
          <t>Deltakeravgifter trenerkurs</t>
        </r>
      </text>
    </comment>
    <comment ref="I26" authorId="0">
      <text>
        <r>
          <rPr>
            <b/>
            <sz val="9"/>
            <color indexed="81"/>
            <rFont val="Calibri"/>
            <family val="2"/>
          </rPr>
          <t>Egenandeler trenerkurs</t>
        </r>
      </text>
    </comment>
    <comment ref="J26" authorId="0">
      <text>
        <r>
          <rPr>
            <b/>
            <sz val="9"/>
            <color indexed="81"/>
            <rFont val="Calibri"/>
            <family val="2"/>
          </rPr>
          <t>Deltakeravgifter trenerkurs</t>
        </r>
      </text>
    </comment>
    <comment ref="C27" authorId="0">
      <text>
        <r>
          <rPr>
            <b/>
            <sz val="9"/>
            <color indexed="81"/>
            <rFont val="Calibri"/>
            <family val="2"/>
          </rPr>
          <t>Egenandeler for dommerkurs</t>
        </r>
      </text>
    </comment>
    <comment ref="D27" authorId="0">
      <text>
        <r>
          <rPr>
            <b/>
            <sz val="9"/>
            <color indexed="81"/>
            <rFont val="Calibri"/>
            <family val="2"/>
          </rPr>
          <t>Deltakeravgifter dommerkurs</t>
        </r>
      </text>
    </comment>
    <comment ref="F27" authorId="0">
      <text>
        <r>
          <rPr>
            <b/>
            <sz val="9"/>
            <color indexed="81"/>
            <rFont val="Calibri"/>
            <family val="2"/>
          </rPr>
          <t>Egenandeler for dommerkurs</t>
        </r>
      </text>
    </comment>
    <comment ref="G27" authorId="0">
      <text>
        <r>
          <rPr>
            <b/>
            <sz val="9"/>
            <color indexed="81"/>
            <rFont val="Calibri"/>
            <family val="2"/>
          </rPr>
          <t>Deltakeravgifter dommerkurs</t>
        </r>
      </text>
    </comment>
    <comment ref="I27" authorId="0">
      <text>
        <r>
          <rPr>
            <b/>
            <sz val="9"/>
            <color indexed="81"/>
            <rFont val="Calibri"/>
            <family val="2"/>
          </rPr>
          <t>Egenandeler for dommerkurs</t>
        </r>
      </text>
    </comment>
    <comment ref="J27" authorId="0">
      <text>
        <r>
          <rPr>
            <b/>
            <sz val="9"/>
            <color indexed="81"/>
            <rFont val="Calibri"/>
            <family val="2"/>
          </rPr>
          <t>Deltakeravgifter dommerkurs</t>
        </r>
      </text>
    </comment>
    <comment ref="A28" authorId="0">
      <text>
        <r>
          <rPr>
            <b/>
            <sz val="9"/>
            <color indexed="81"/>
            <rFont val="Calibri"/>
            <family val="2"/>
          </rPr>
          <t>ALLE INNTEKTER OG UTGIFTER KNYTTET TIL AVDELINGENS ARRANGEMENTER. 
Hver ankelt avdeling lager sin egen liste med arrangementer</t>
        </r>
      </text>
    </comment>
    <comment ref="C28" authorId="0">
      <text>
        <r>
          <rPr>
            <b/>
            <sz val="9"/>
            <color indexed="81"/>
            <rFont val="Calibri"/>
            <family val="2"/>
          </rPr>
          <t>Sum alle inntekter for anlegg</t>
        </r>
      </text>
    </comment>
    <comment ref="D28" authorId="0">
      <text>
        <r>
          <rPr>
            <b/>
            <sz val="9"/>
            <color indexed="81"/>
            <rFont val="Calibri"/>
            <family val="2"/>
          </rPr>
          <t>Sum alle utgifter for anlegg</t>
        </r>
      </text>
    </comment>
    <comment ref="E28" authorId="0">
      <text>
        <r>
          <rPr>
            <b/>
            <sz val="9"/>
            <color indexed="81"/>
            <rFont val="Calibri"/>
            <family val="2"/>
          </rPr>
          <t>Samlet resultat (inntekter - utgifter) for anlegg</t>
        </r>
      </text>
    </comment>
    <comment ref="F28" authorId="0">
      <text>
        <r>
          <rPr>
            <b/>
            <sz val="9"/>
            <color indexed="81"/>
            <rFont val="Calibri"/>
            <family val="2"/>
          </rPr>
          <t>Sum alle inntekter for anlegg</t>
        </r>
      </text>
    </comment>
    <comment ref="G28" authorId="0">
      <text>
        <r>
          <rPr>
            <b/>
            <sz val="9"/>
            <color indexed="81"/>
            <rFont val="Calibri"/>
            <family val="2"/>
          </rPr>
          <t>Sum alle utgifter for anlegg</t>
        </r>
      </text>
    </comment>
    <comment ref="H28" authorId="0">
      <text>
        <r>
          <rPr>
            <b/>
            <sz val="9"/>
            <color indexed="81"/>
            <rFont val="Calibri"/>
            <family val="2"/>
          </rPr>
          <t>Samlet resultat (inntekter - utgifter) for anlegg</t>
        </r>
      </text>
    </comment>
    <comment ref="I28" authorId="0">
      <text>
        <r>
          <rPr>
            <b/>
            <sz val="9"/>
            <color indexed="81"/>
            <rFont val="Calibri"/>
            <family val="2"/>
          </rPr>
          <t>Sum alle inntekter for anlegg</t>
        </r>
      </text>
    </comment>
    <comment ref="J28" authorId="0">
      <text>
        <r>
          <rPr>
            <b/>
            <sz val="9"/>
            <color indexed="81"/>
            <rFont val="Calibri"/>
            <family val="2"/>
          </rPr>
          <t>Sum alle utgifter for anlegg</t>
        </r>
      </text>
    </comment>
    <comment ref="K28" authorId="0">
      <text>
        <r>
          <rPr>
            <b/>
            <sz val="9"/>
            <color indexed="81"/>
            <rFont val="Calibri"/>
            <family val="2"/>
          </rPr>
          <t>Samlet resultat (inntekter - utgifter) for anlegg</t>
        </r>
      </text>
    </comment>
    <comment ref="C34" authorId="0">
      <text>
        <r>
          <rPr>
            <b/>
            <sz val="9"/>
            <color indexed="81"/>
            <rFont val="Calibri"/>
            <family val="2"/>
          </rPr>
          <t>Sum alle inntekter for anlegg</t>
        </r>
      </text>
    </comment>
    <comment ref="D34" authorId="0">
      <text>
        <r>
          <rPr>
            <b/>
            <sz val="9"/>
            <color indexed="81"/>
            <rFont val="Calibri"/>
            <family val="2"/>
          </rPr>
          <t>Sum alle utgifter for anlegg</t>
        </r>
      </text>
    </comment>
    <comment ref="E34" authorId="0">
      <text>
        <r>
          <rPr>
            <b/>
            <sz val="9"/>
            <color indexed="81"/>
            <rFont val="Calibri"/>
            <family val="2"/>
          </rPr>
          <t>Samlet resultat (inntekter - utgifter) for anlegg</t>
        </r>
      </text>
    </comment>
    <comment ref="F34" authorId="0">
      <text>
        <r>
          <rPr>
            <b/>
            <sz val="9"/>
            <color indexed="81"/>
            <rFont val="Calibri"/>
            <family val="2"/>
          </rPr>
          <t>Sum alle inntekter for anlegg</t>
        </r>
      </text>
    </comment>
    <comment ref="G34" authorId="0">
      <text>
        <r>
          <rPr>
            <b/>
            <sz val="9"/>
            <color indexed="81"/>
            <rFont val="Calibri"/>
            <family val="2"/>
          </rPr>
          <t>Sum alle utgifter for anlegg</t>
        </r>
      </text>
    </comment>
    <comment ref="H34" authorId="0">
      <text>
        <r>
          <rPr>
            <b/>
            <sz val="9"/>
            <color indexed="81"/>
            <rFont val="Calibri"/>
            <family val="2"/>
          </rPr>
          <t>Samlet resultat (inntekter - utgifter) for anlegg</t>
        </r>
      </text>
    </comment>
    <comment ref="I34" authorId="0">
      <text>
        <r>
          <rPr>
            <b/>
            <sz val="9"/>
            <color indexed="81"/>
            <rFont val="Calibri"/>
            <family val="2"/>
          </rPr>
          <t>Sum alle inntekter for anlegg</t>
        </r>
      </text>
    </comment>
    <comment ref="J34" authorId="0">
      <text>
        <r>
          <rPr>
            <b/>
            <sz val="9"/>
            <color indexed="81"/>
            <rFont val="Calibri"/>
            <family val="2"/>
          </rPr>
          <t>Sum alle utgifter for anlegg</t>
        </r>
      </text>
    </comment>
    <comment ref="K34" authorId="0">
      <text>
        <r>
          <rPr>
            <b/>
            <sz val="9"/>
            <color indexed="81"/>
            <rFont val="Calibri"/>
            <family val="2"/>
          </rPr>
          <t>Samlet resultat (inntekter - utgifter) for anlegg</t>
        </r>
      </text>
    </comment>
    <comment ref="A35" authorId="0">
      <text>
        <r>
          <rPr>
            <b/>
            <sz val="9"/>
            <color indexed="81"/>
            <rFont val="Calibri"/>
            <family val="2"/>
          </rPr>
          <t>Kun for innebandy</t>
        </r>
      </text>
    </comment>
    <comment ref="C35" authorId="0">
      <text>
        <r>
          <rPr>
            <b/>
            <sz val="9"/>
            <color indexed="81"/>
            <rFont val="Calibri"/>
            <family val="2"/>
          </rPr>
          <t xml:space="preserve">Driftstilskudd: 180.000 kr
Leieinntekter: 300.000 kr 
</t>
        </r>
      </text>
    </comment>
    <comment ref="D35" authorId="0">
      <text>
        <r>
          <rPr>
            <b/>
            <sz val="9"/>
            <color indexed="81"/>
            <rFont val="Calibri"/>
            <family val="2"/>
          </rPr>
          <t xml:space="preserve">Drift - renhold, ryddedugnader, nøkler…..
Vedlikehold - reprasjoner
Inventar - kjøp av møbler og lignende 
Vakter - lønn </t>
        </r>
      </text>
    </comment>
    <comment ref="F35" authorId="0">
      <text>
        <r>
          <rPr>
            <b/>
            <sz val="9"/>
            <color indexed="81"/>
            <rFont val="Calibri"/>
            <family val="2"/>
          </rPr>
          <t xml:space="preserve">Driftstilskudd: 180.000 kr
Leieinntekter: 300.000 kr 
</t>
        </r>
      </text>
    </comment>
    <comment ref="G35" authorId="0">
      <text>
        <r>
          <rPr>
            <b/>
            <sz val="9"/>
            <color indexed="81"/>
            <rFont val="Calibri"/>
            <family val="2"/>
          </rPr>
          <t xml:space="preserve">Drift - renhold, ryddedugnader, nøkler…..
Vedlikehold - reprasjoner
Inventar - kjøp av møbler og lignende 
Vakter - lønn </t>
        </r>
      </text>
    </comment>
    <comment ref="I35" authorId="0">
      <text>
        <r>
          <rPr>
            <b/>
            <sz val="9"/>
            <color indexed="81"/>
            <rFont val="Calibri"/>
            <family val="2"/>
          </rPr>
          <t xml:space="preserve">Driftstilskudd: 180.000 kr
Leieinntekter: 300.000 kr 
</t>
        </r>
      </text>
    </comment>
    <comment ref="J35" authorId="0">
      <text>
        <r>
          <rPr>
            <b/>
            <sz val="9"/>
            <color indexed="81"/>
            <rFont val="Calibri"/>
            <family val="2"/>
          </rPr>
          <t xml:space="preserve">Drift - renhold, ryddedugnader, nøkler…..
Vedlikehold - reprasjoner
Inventar - kjøp av møbler og lignende 
Vakter - lønn </t>
        </r>
      </text>
    </comment>
    <comment ref="A36" authorId="0">
      <text>
        <r>
          <rPr>
            <b/>
            <sz val="9"/>
            <color indexed="81"/>
            <rFont val="Calibri"/>
            <family val="2"/>
          </rPr>
          <t>ALLE INNTEKTER OG UTGIFTER KNYTTET TIL ADMINISTRASJON AV KLUBBEN</t>
        </r>
      </text>
    </comment>
    <comment ref="D36" authorId="0">
      <text>
        <r>
          <rPr>
            <b/>
            <sz val="9"/>
            <color indexed="81"/>
            <rFont val="Calibri"/>
            <family val="2"/>
          </rPr>
          <t>Sum alle kostnader til administrasjon</t>
        </r>
      </text>
    </comment>
    <comment ref="E36" authorId="0">
      <text>
        <r>
          <rPr>
            <b/>
            <sz val="9"/>
            <color indexed="81"/>
            <rFont val="Calibri"/>
            <family val="2"/>
          </rPr>
          <t>Samlet resultat (inntekter - utigfter) for administrasjon</t>
        </r>
      </text>
    </comment>
    <comment ref="G36" authorId="0">
      <text>
        <r>
          <rPr>
            <b/>
            <sz val="9"/>
            <color indexed="81"/>
            <rFont val="Calibri"/>
            <family val="2"/>
          </rPr>
          <t>Sum alle kostnader til administrasjon</t>
        </r>
      </text>
    </comment>
    <comment ref="H36" authorId="0">
      <text>
        <r>
          <rPr>
            <b/>
            <sz val="9"/>
            <color indexed="81"/>
            <rFont val="Calibri"/>
            <family val="2"/>
          </rPr>
          <t>Samlet resultat (inntekter - utigfter) for administrasjon</t>
        </r>
      </text>
    </comment>
    <comment ref="J36" authorId="0">
      <text>
        <r>
          <rPr>
            <b/>
            <sz val="9"/>
            <color indexed="81"/>
            <rFont val="Calibri"/>
            <family val="2"/>
          </rPr>
          <t>Sum alle kostnader til administrasjon</t>
        </r>
      </text>
    </comment>
    <comment ref="K36" authorId="0">
      <text>
        <r>
          <rPr>
            <b/>
            <sz val="9"/>
            <color indexed="81"/>
            <rFont val="Calibri"/>
            <family val="2"/>
          </rPr>
          <t>Samlet resultat (inntekter - utigfter) for administrasjon</t>
        </r>
      </text>
    </comment>
    <comment ref="D37" authorId="0">
      <text>
        <r>
          <rPr>
            <b/>
            <sz val="9"/>
            <color indexed="81"/>
            <rFont val="Calibri"/>
            <family val="2"/>
          </rPr>
          <t>Utvikling og trykk av materiell, kjøp av annonser.</t>
        </r>
      </text>
    </comment>
    <comment ref="G37" authorId="0">
      <text>
        <r>
          <rPr>
            <b/>
            <sz val="9"/>
            <color indexed="81"/>
            <rFont val="Calibri"/>
            <family val="2"/>
          </rPr>
          <t>Utvikling og trykk av materiell, kjøp av annonser.</t>
        </r>
      </text>
    </comment>
    <comment ref="J37" authorId="0">
      <text>
        <r>
          <rPr>
            <b/>
            <sz val="9"/>
            <color indexed="81"/>
            <rFont val="Calibri"/>
            <family val="2"/>
          </rPr>
          <t>Utvikling og trykk av materiell, kjøp av annonser.</t>
        </r>
      </text>
    </comment>
    <comment ref="D38" authorId="0">
      <text>
        <r>
          <rPr>
            <b/>
            <sz val="9"/>
            <color indexed="81"/>
            <rFont val="Calibri"/>
            <family val="2"/>
          </rPr>
          <t>Alle typer møter og representasjonsoppdrag (eksterne, interne)</t>
        </r>
      </text>
    </comment>
    <comment ref="G38" authorId="0">
      <text>
        <r>
          <rPr>
            <b/>
            <sz val="9"/>
            <color indexed="81"/>
            <rFont val="Calibri"/>
            <family val="2"/>
          </rPr>
          <t>Alle typer møter og representasjonsoppdrag (eksterne, interne)</t>
        </r>
      </text>
    </comment>
    <comment ref="J38" authorId="0">
      <text>
        <r>
          <rPr>
            <b/>
            <sz val="9"/>
            <color indexed="81"/>
            <rFont val="Calibri"/>
            <family val="2"/>
          </rPr>
          <t>Alle typer møter og representasjonsoppdrag (eksterne, interne)</t>
        </r>
      </text>
    </comment>
    <comment ref="A39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TIL LAGSKASSENE I AVDELINGENE
skal gå i 0, ikke nødvendig med budsjett
</t>
        </r>
      </text>
    </comment>
    <comment ref="C39" authorId="0">
      <text>
        <r>
          <rPr>
            <b/>
            <sz val="9"/>
            <color indexed="81"/>
            <rFont val="Calibri"/>
            <family val="2"/>
          </rPr>
          <t xml:space="preserve">Dugnader som lagene/ gruppene selv gjør og som kun skal brukes av laget. </t>
        </r>
      </text>
    </comment>
    <comment ref="D39" authorId="0">
      <text>
        <r>
          <rPr>
            <b/>
            <sz val="9"/>
            <color indexed="81"/>
            <rFont val="Calibri"/>
            <family val="2"/>
          </rPr>
          <t xml:space="preserve">Alle utgifter som lagene skal dekke av egen kasse: cuper, turneringer, utstyr…..
</t>
        </r>
      </text>
    </comment>
    <comment ref="F39" authorId="0">
      <text>
        <r>
          <rPr>
            <b/>
            <sz val="9"/>
            <color indexed="81"/>
            <rFont val="Calibri"/>
            <family val="2"/>
          </rPr>
          <t xml:space="preserve">Dugnader som lagene/ gruppene selv gjør og som kun skal brukes av laget. </t>
        </r>
      </text>
    </comment>
    <comment ref="G39" authorId="0">
      <text>
        <r>
          <rPr>
            <b/>
            <sz val="9"/>
            <color indexed="81"/>
            <rFont val="Calibri"/>
            <family val="2"/>
          </rPr>
          <t xml:space="preserve">Alle utgifter som lagene skal dekke av egen kasse: cuper, turneringer, utstyr…..
</t>
        </r>
      </text>
    </comment>
    <comment ref="I39" authorId="0">
      <text>
        <r>
          <rPr>
            <b/>
            <sz val="9"/>
            <color indexed="81"/>
            <rFont val="Calibri"/>
            <family val="2"/>
          </rPr>
          <t xml:space="preserve">Dugnader som lagene/ gruppene selv gjør og som kun skal brukes av laget. </t>
        </r>
      </text>
    </comment>
    <comment ref="J39" authorId="0">
      <text>
        <r>
          <rPr>
            <b/>
            <sz val="9"/>
            <color indexed="81"/>
            <rFont val="Calibri"/>
            <family val="2"/>
          </rPr>
          <t xml:space="preserve">Alle utgifter som lagene skal dekke av egen kasse: cuper, turneringer, utstyr…..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12"/>
            <color rgb="FF000000"/>
            <rFont val="Calibri"/>
          </rPr>
          <t xml:space="preserve">ALLE INNTEKTER OG UTGIFTER KNYTTET DIREKTE TIL AKTIVITETEN I EN AVDELING
</t>
        </r>
      </text>
    </comment>
    <comment ref="C4" authorId="0">
      <text>
        <r>
          <rPr>
            <sz val="12"/>
            <color rgb="FF000000"/>
            <rFont val="Calibri"/>
          </rPr>
          <t>Sum av alle inntekter for aktivitet</t>
        </r>
      </text>
    </comment>
    <comment ref="D4" authorId="0">
      <text>
        <r>
          <rPr>
            <sz val="12"/>
            <color rgb="FF000000"/>
            <rFont val="Calibri"/>
          </rPr>
          <t>Sum av alle utgifter for aktivitet</t>
        </r>
      </text>
    </comment>
    <comment ref="E4" authorId="0">
      <text>
        <r>
          <rPr>
            <sz val="12"/>
            <color rgb="FF000000"/>
            <rFont val="Calibri"/>
          </rPr>
          <t>Samlet resultat (inntekter - utgifter) for aktivitet.</t>
        </r>
      </text>
    </comment>
    <comment ref="C5" authorId="0">
      <text>
        <r>
          <rPr>
            <sz val="12"/>
            <color rgb="FF000000"/>
            <rFont val="Calibri"/>
          </rPr>
          <t xml:space="preserve">Samlede inntekter fra treningsavgift - 30% som ikke betaler for seg.
</t>
        </r>
      </text>
    </comment>
    <comment ref="D5" authorId="0">
      <text>
        <r>
          <rPr>
            <sz val="12"/>
            <color rgb="FF000000"/>
            <rFont val="Calibri"/>
          </rPr>
          <t xml:space="preserve">Gebyrer Buypass trekker fra innbetalte treningsavgifter = ca 4% 
</t>
        </r>
      </text>
    </comment>
    <comment ref="C6" authorId="0">
      <text>
        <r>
          <rPr>
            <sz val="12"/>
            <color rgb="FF000000"/>
            <rFont val="Calibri"/>
          </rPr>
          <t>Lokale aktivitetsmidler = 400 kr pr  medlem registrert foregående år under 19 år. 
Bruk tall fra samordnet rapportering 2015 - du finner dem her:</t>
        </r>
      </text>
    </comment>
    <comment ref="C7" authorId="0">
      <text>
        <r>
          <rPr>
            <sz val="12"/>
            <color rgb="FF000000"/>
            <rFont val="Calibri"/>
          </rPr>
          <t>Alle inntekter fra dugnader som går til hele avdelingen. 
Dugnadsinntektene til lagene føres på lagskassene</t>
        </r>
      </text>
    </comment>
    <comment ref="D7" authorId="0">
      <text>
        <r>
          <rPr>
            <sz val="12"/>
            <color rgb="FF000000"/>
            <rFont val="Calibri"/>
          </rPr>
          <t>Utgifter knyttet til dugnader som for eksempel reise, mat, utstyr, lodd…..</t>
        </r>
      </text>
    </comment>
    <comment ref="D8" authorId="0">
      <text>
        <r>
          <rPr>
            <sz val="12"/>
            <color rgb="FF000000"/>
            <rFont val="Calibri"/>
          </rPr>
          <t>Lønn til trenere for grupper/ lag = Beløp lønn x 0,141 (AGA)</t>
        </r>
      </text>
    </comment>
    <comment ref="C9" authorId="0">
      <text>
        <r>
          <rPr>
            <sz val="12"/>
            <color rgb="FF000000"/>
            <rFont val="Calibri"/>
          </rPr>
          <t>Kick- back/ sign- on fee fra leverandører + videresalg av idrettsutstyr</t>
        </r>
      </text>
    </comment>
    <comment ref="D9" authorId="0">
      <text>
        <r>
          <rPr>
            <sz val="12"/>
            <color rgb="FF000000"/>
            <rFont val="Calibri"/>
          </rPr>
          <t>Alle klubbens utgifter til utstyr til lagene/ gruppene</t>
        </r>
      </text>
    </comment>
    <comment ref="D10" authorId="0">
      <text>
        <r>
          <rPr>
            <sz val="12"/>
            <color rgb="FF000000"/>
            <rFont val="Calibri"/>
          </rPr>
          <t>Alle avgifter avdelingen betaler for å melde på lag til seriespill</t>
        </r>
      </text>
    </comment>
    <comment ref="C11" authorId="0">
      <text>
        <r>
          <rPr>
            <sz val="12"/>
            <color rgb="FF000000"/>
            <rFont val="Calibri"/>
          </rPr>
          <t>Eventuelle egenandeler for deltakelse/ reise/ opphold som spillerne selv skal betale.</t>
        </r>
      </text>
    </comment>
    <comment ref="D11" authorId="0">
      <text>
        <r>
          <rPr>
            <sz val="12"/>
            <color rgb="FF000000"/>
            <rFont val="Calibri"/>
          </rPr>
          <t xml:space="preserve">Påmeldingsavgifter til cuper/ stevner/ turneringer som avdelingen skal dekke. 
Når lagene skal betale selv går det på lagskassene. </t>
        </r>
      </text>
    </comment>
    <comment ref="C12" authorId="0">
      <text>
        <r>
          <rPr>
            <sz val="12"/>
            <color rgb="FF000000"/>
            <rFont val="Calibri"/>
          </rPr>
          <t>Lisenser og forsikringer som er viderefakturert spillerne.</t>
        </r>
      </text>
    </comment>
    <comment ref="D12" authorId="0">
      <text>
        <r>
          <rPr>
            <sz val="12"/>
            <color rgb="FF000000"/>
            <rFont val="Calibri"/>
          </rPr>
          <t xml:space="preserve">lisenser og forsikringer for spillere som avdelingen dekker
</t>
        </r>
      </text>
    </comment>
    <comment ref="D13" authorId="0">
      <text>
        <r>
          <rPr>
            <sz val="12"/>
            <color rgb="FF000000"/>
            <rFont val="Calibri"/>
          </rPr>
          <t>Kostnader til lønn til dommere</t>
        </r>
      </text>
    </comment>
    <comment ref="C14" authorId="0">
      <text>
        <r>
          <rPr>
            <sz val="12"/>
            <color rgb="FF000000"/>
            <rFont val="Calibri"/>
          </rPr>
          <t>Egenandeler knyttet til sosiale arrangementer.</t>
        </r>
      </text>
    </comment>
    <comment ref="D14" authorId="0">
      <text>
        <r>
          <rPr>
            <sz val="12"/>
            <color rgb="FF000000"/>
            <rFont val="Calibri"/>
          </rPr>
          <t>Utgifter knyttet til avdelingens sosiale arrangementer.</t>
        </r>
      </text>
    </comment>
    <comment ref="D15" authorId="0">
      <text>
        <r>
          <rPr>
            <sz val="12"/>
            <color rgb="FF000000"/>
            <rFont val="Calibri"/>
          </rPr>
          <t>Alle bøter fra overrodnede organisasjonsledd (særkrets, forbund)</t>
        </r>
      </text>
    </comment>
    <comment ref="A16" authorId="0">
      <text>
        <r>
          <rPr>
            <sz val="12"/>
            <color rgb="FF000000"/>
            <rFont val="Calibri"/>
          </rPr>
          <t>ALLE INNTEKTER OG UTGIFTER KNYTTET TIL KURS OG KUNNSKAP I AVDELINGENE</t>
        </r>
      </text>
    </comment>
    <comment ref="C16" authorId="0">
      <text>
        <r>
          <rPr>
            <sz val="12"/>
            <color rgb="FF000000"/>
            <rFont val="Calibri"/>
          </rPr>
          <t>Sum alle inntekter for kompetanse</t>
        </r>
      </text>
    </comment>
    <comment ref="D16" authorId="0">
      <text>
        <r>
          <rPr>
            <sz val="12"/>
            <color rgb="FF000000"/>
            <rFont val="Calibri"/>
          </rPr>
          <t>Sum alle utgifter for kompetanse</t>
        </r>
      </text>
    </comment>
    <comment ref="E16" authorId="0">
      <text>
        <r>
          <rPr>
            <sz val="12"/>
            <color rgb="FF000000"/>
            <rFont val="Calibri"/>
          </rPr>
          <t>Samlet resultat (inntekter- utgifter) for kompetanse</t>
        </r>
      </text>
    </comment>
    <comment ref="C17" authorId="0">
      <text>
        <r>
          <rPr>
            <sz val="12"/>
            <color rgb="FF000000"/>
            <rFont val="Calibri"/>
          </rPr>
          <t>Egenandeler trenerkurs</t>
        </r>
      </text>
    </comment>
    <comment ref="D17" authorId="0">
      <text>
        <r>
          <rPr>
            <sz val="12"/>
            <color rgb="FF000000"/>
            <rFont val="Calibri"/>
          </rPr>
          <t>Deltakeravgifter trenerkurs</t>
        </r>
      </text>
    </comment>
    <comment ref="A18" authorId="0">
      <text>
        <r>
          <rPr>
            <sz val="12"/>
            <color rgb="FF000000"/>
            <rFont val="Calibri"/>
          </rPr>
          <t>ALLE INNTEKTER OG UTGIFTER KNYTTET TIL AVDELINGENS ARRANGEMENTER. 
Hver ankelt avdeling lager sin egen liste med arrangementer</t>
        </r>
      </text>
    </comment>
    <comment ref="C18" authorId="0">
      <text>
        <r>
          <rPr>
            <sz val="12"/>
            <color rgb="FF000000"/>
            <rFont val="Calibri"/>
          </rPr>
          <t>Sum av alle inntekter fra alle arrangementer: 
Deltakeravgifter, inngangspenger, kiosksalg, parkering, tilskudd/ støtte offentlige, spnsorinntekter</t>
        </r>
      </text>
    </comment>
    <comment ref="D18" authorId="0">
      <text>
        <r>
          <rPr>
            <sz val="12"/>
            <color rgb="FF000000"/>
            <rFont val="Calibri"/>
          </rPr>
          <t>Sum alle utgifter fra alle arrangementer: 
Innkjøp kioskvarer, anleggskostnader, lønn, betalingsløsninger, møter, sosial aktivitet, telefon.</t>
        </r>
      </text>
    </comment>
    <comment ref="E18" authorId="0">
      <text>
        <r>
          <rPr>
            <sz val="12"/>
            <color rgb="FF000000"/>
            <rFont val="Calibri"/>
          </rPr>
          <t>Samlet resultat (inntekter- utgifter) for alle arrangementer</t>
        </r>
      </text>
    </comment>
    <comment ref="C21" authorId="0">
      <text>
        <r>
          <rPr>
            <sz val="12"/>
            <color rgb="FF000000"/>
            <rFont val="Calibri"/>
          </rPr>
          <t>Sum alle inntekter for anlegg</t>
        </r>
      </text>
    </comment>
    <comment ref="D21" authorId="0">
      <text>
        <r>
          <rPr>
            <sz val="12"/>
            <color rgb="FF000000"/>
            <rFont val="Calibri"/>
          </rPr>
          <t>Sum alle utgifter for anlegg</t>
        </r>
      </text>
    </comment>
    <comment ref="E21" authorId="0">
      <text>
        <r>
          <rPr>
            <sz val="12"/>
            <color rgb="FF000000"/>
            <rFont val="Calibri"/>
          </rPr>
          <t>Samlet resultat (inntekter - utgifter) for anlegg</t>
        </r>
      </text>
    </comment>
    <comment ref="C23" authorId="0">
      <text>
        <r>
          <rPr>
            <sz val="12"/>
            <color rgb="FF000000"/>
            <rFont val="Calibri"/>
          </rPr>
          <t>Salg av kioskvarer</t>
        </r>
      </text>
    </comment>
    <comment ref="D23" authorId="0">
      <text>
        <r>
          <rPr>
            <sz val="12"/>
            <color rgb="FF000000"/>
            <rFont val="Calibri"/>
          </rPr>
          <t>Innkjøp av kioskvarer</t>
        </r>
      </text>
    </comment>
    <comment ref="A24" authorId="0">
      <text>
        <r>
          <rPr>
            <sz val="12"/>
            <color rgb="FF000000"/>
            <rFont val="Calibri"/>
          </rPr>
          <t>ALLE INNTEKTER OG UTGIFTER KNYTTET TIL ADMINISTRASJON AV KLUBBEN</t>
        </r>
      </text>
    </comment>
    <comment ref="D24" authorId="0">
      <text>
        <r>
          <rPr>
            <sz val="12"/>
            <color rgb="FF000000"/>
            <rFont val="Calibri"/>
          </rPr>
          <t>Sum alle kostnader til administrasjon</t>
        </r>
      </text>
    </comment>
    <comment ref="E24" authorId="0">
      <text>
        <r>
          <rPr>
            <sz val="12"/>
            <color rgb="FF000000"/>
            <rFont val="Calibri"/>
          </rPr>
          <t>Samlet resultat (inntekter - utigfter) for administrasjon</t>
        </r>
      </text>
    </comment>
    <comment ref="D25" authorId="0">
      <text>
        <r>
          <rPr>
            <sz val="12"/>
            <color rgb="FF000000"/>
            <rFont val="Calibri"/>
          </rPr>
          <t>Utvikling og trykk av materiell, kjøp av annonser.</t>
        </r>
      </text>
    </comment>
    <comment ref="D26" authorId="0">
      <text>
        <r>
          <rPr>
            <sz val="12"/>
            <color rgb="FF000000"/>
            <rFont val="Calibri"/>
          </rPr>
          <t>Alle typer møter og representasjonsoppdrag (eksterne, interne)</t>
        </r>
      </text>
    </comment>
    <comment ref="A27" authorId="0">
      <text>
        <r>
          <rPr>
            <sz val="12"/>
            <color rgb="FF000000"/>
            <rFont val="Calibri"/>
          </rPr>
          <t xml:space="preserve">ALLE INNTEKTER OG UTGIFTER KNYTTET TIL LAGSKASSENE I AVDELINGENE
skal gå i 0, ikke nødvendig med budsjett
</t>
        </r>
      </text>
    </comment>
    <comment ref="C27" authorId="0">
      <text>
        <r>
          <rPr>
            <sz val="12"/>
            <color rgb="FF000000"/>
            <rFont val="Calibri"/>
          </rPr>
          <t xml:space="preserve">Dugnader som lagene/ gruppene selv gjør og som kun skal brukes av laget. </t>
        </r>
      </text>
    </comment>
    <comment ref="D27" authorId="0">
      <text>
        <r>
          <rPr>
            <sz val="12"/>
            <color rgb="FF000000"/>
            <rFont val="Calibri"/>
          </rPr>
          <t xml:space="preserve">Alle utgifter som lagene skal dekke av egen kasse: cuper, turneringer, utstyr…..
</t>
        </r>
      </text>
    </comment>
  </commentList>
</comments>
</file>

<file path=xl/comments6.xml><?xml version="1.0" encoding="utf-8"?>
<comments xmlns="http://schemas.openxmlformats.org/spreadsheetml/2006/main">
  <authors>
    <author>Norges Judoforbund</author>
  </authors>
  <commentList>
    <comment ref="A4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DIREKTE TIL AKTIVITETEN I EN AVDELING
</t>
        </r>
      </text>
    </comment>
    <comment ref="C4" authorId="0">
      <text>
        <r>
          <rPr>
            <b/>
            <sz val="9"/>
            <color indexed="81"/>
            <rFont val="Calibri"/>
            <family val="2"/>
          </rPr>
          <t>Sum av alle inntekter for aktivitet</t>
        </r>
      </text>
    </comment>
    <comment ref="D4" authorId="0">
      <text>
        <r>
          <rPr>
            <b/>
            <sz val="9"/>
            <color indexed="81"/>
            <rFont val="Calibri"/>
            <family val="2"/>
          </rPr>
          <t>Sum av alle utgifter for aktivitet</t>
        </r>
      </text>
    </comment>
    <comment ref="E4" authorId="0">
      <text>
        <r>
          <rPr>
            <b/>
            <sz val="9"/>
            <color indexed="81"/>
            <rFont val="Calibri"/>
            <family val="2"/>
          </rPr>
          <t>Samlet resultat (inntekter - utgifter) for aktivitet.</t>
        </r>
      </text>
    </comment>
    <comment ref="C5" authorId="0">
      <text>
        <r>
          <rPr>
            <b/>
            <sz val="9"/>
            <color indexed="81"/>
            <rFont val="Calibri"/>
            <family val="2"/>
          </rPr>
          <t>Samlede inntekter fra treningsavgift - 30% som ikke betaler for seg.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Calibri"/>
            <family val="2"/>
          </rPr>
          <t xml:space="preserve">Gebyrer Buypass trekker fra innbetalte treningsavgifter = ca 4% 
</t>
        </r>
      </text>
    </comment>
    <comment ref="C6" authorId="0">
      <text>
        <r>
          <rPr>
            <b/>
            <sz val="9"/>
            <color indexed="81"/>
            <rFont val="Calibri"/>
            <family val="2"/>
          </rPr>
          <t xml:space="preserve">Lokale aktivitetsmidler = 400 kr pr  medlem registrert foregående år under 19 år. 
Bruk tall fra samordnet rapportering 2015 - du finner dem her:
</t>
        </r>
      </text>
    </comment>
    <comment ref="C7" authorId="0">
      <text>
        <r>
          <rPr>
            <b/>
            <sz val="9"/>
            <color indexed="81"/>
            <rFont val="Calibri"/>
            <family val="2"/>
          </rPr>
          <t>Gaver fra fond/ stiftelser etter søknad fra tilskuddskoordiantor eller avdelingene selv</t>
        </r>
      </text>
    </comment>
    <comment ref="D7" authorId="0">
      <text>
        <r>
          <rPr>
            <b/>
            <sz val="9"/>
            <color indexed="81"/>
            <rFont val="Calibri"/>
            <family val="2"/>
          </rPr>
          <t>Tilskuddskoordinatoren jobber på provisjon og får 20 % av alt han henter inn. 
Dette føres som utgift her.</t>
        </r>
      </text>
    </comment>
    <comment ref="C8" authorId="0">
      <text>
        <r>
          <rPr>
            <b/>
            <sz val="9"/>
            <color indexed="81"/>
            <rFont val="Calibri"/>
            <family val="2"/>
          </rPr>
          <t>Det er kun sponsorinntekter det foreligger inngått avtaler på som skal budsjetteres.</t>
        </r>
      </text>
    </comment>
    <comment ref="D8" authorId="0">
      <text>
        <r>
          <rPr>
            <b/>
            <sz val="9"/>
            <color indexed="81"/>
            <rFont val="Calibri"/>
            <family val="2"/>
          </rPr>
          <t xml:space="preserve">Utgifter knyttet til sponsorarbeid eller til konkrete sponsoravtaler (trykk, møter, servering…..) </t>
        </r>
      </text>
    </comment>
    <comment ref="C9" authorId="0">
      <text>
        <r>
          <rPr>
            <b/>
            <sz val="9"/>
            <color indexed="81"/>
            <rFont val="Calibri"/>
            <family val="2"/>
          </rPr>
          <t>Alle inntekter fra dugnader som går til hele avdelingen. 
Dugnadsinntektene til lagene føres på lagskassene</t>
        </r>
      </text>
    </comment>
    <comment ref="D9" authorId="0">
      <text>
        <r>
          <rPr>
            <b/>
            <sz val="9"/>
            <color indexed="81"/>
            <rFont val="Calibri"/>
            <family val="2"/>
          </rPr>
          <t>Utgifter knyttet til dugnader som for eksempel reise, mat, utstyr, lodd…..</t>
        </r>
      </text>
    </comment>
    <comment ref="D10" authorId="0">
      <text>
        <r>
          <rPr>
            <b/>
            <sz val="9"/>
            <color indexed="81"/>
            <rFont val="Calibri"/>
            <family val="2"/>
          </rPr>
          <t>Lønn til trenere for grupper/ lag = Beløp lønn x 0,141 (AGA)</t>
        </r>
      </text>
    </comment>
    <comment ref="C11" authorId="0">
      <text>
        <r>
          <rPr>
            <b/>
            <sz val="9"/>
            <color indexed="81"/>
            <rFont val="Calibri"/>
            <family val="2"/>
          </rPr>
          <t>Kick- back/ sign- on fee fra leverandører + videresalg av idrettsutstyr</t>
        </r>
      </text>
    </comment>
    <comment ref="D11" authorId="0">
      <text>
        <r>
          <rPr>
            <b/>
            <sz val="9"/>
            <color indexed="81"/>
            <rFont val="Calibri"/>
            <family val="2"/>
          </rPr>
          <t>Alle klubbens utgifter til utstyr til lagene/ gruppene</t>
        </r>
      </text>
    </comment>
    <comment ref="D12" authorId="0">
      <text>
        <r>
          <rPr>
            <b/>
            <sz val="9"/>
            <color indexed="81"/>
            <rFont val="Calibri"/>
            <family val="2"/>
          </rPr>
          <t>Utstyr som klubben gir til trenere og lagledere (og øvrige tillitsvalgte)</t>
        </r>
      </text>
    </comment>
    <comment ref="D13" authorId="0">
      <text>
        <r>
          <rPr>
            <b/>
            <sz val="9"/>
            <color indexed="81"/>
            <rFont val="Calibri"/>
            <family val="2"/>
          </rPr>
          <t>Alle avgifter avdelingen betaler for å melde på lag til seriespill</t>
        </r>
      </text>
    </comment>
    <comment ref="C14" authorId="0">
      <text>
        <r>
          <rPr>
            <b/>
            <sz val="9"/>
            <color indexed="81"/>
            <rFont val="Calibri"/>
            <family val="2"/>
          </rPr>
          <t>Eventuelle egenandeler for deltakelse/ reise/ opphold som spillerne selv skal betale.</t>
        </r>
      </text>
    </comment>
    <comment ref="D14" authorId="0">
      <text>
        <r>
          <rPr>
            <b/>
            <sz val="9"/>
            <color indexed="81"/>
            <rFont val="Calibri"/>
            <family val="2"/>
          </rPr>
          <t xml:space="preserve">Påmeldingsavgifter til cuper/ stevner/ turneringer som avdelingen skal dekke. 
Når lagene skal betale selv går det på lagskassene. </t>
        </r>
      </text>
    </comment>
    <comment ref="D15" authorId="0">
      <text>
        <r>
          <rPr>
            <b/>
            <sz val="9"/>
            <color indexed="81"/>
            <rFont val="Calibri"/>
            <family val="2"/>
          </rPr>
          <t>Medlemsavgifter og kontingenter til overordnede organisasjonsledd (særkretser, særforbund)</t>
        </r>
      </text>
    </comment>
    <comment ref="C16" authorId="0">
      <text>
        <r>
          <rPr>
            <b/>
            <sz val="9"/>
            <color indexed="81"/>
            <rFont val="Calibri"/>
            <family val="2"/>
          </rPr>
          <t xml:space="preserve">Overgangsgebyrer viderefakturert spillerne selv. </t>
        </r>
      </text>
    </comment>
    <comment ref="D16" authorId="0">
      <text>
        <r>
          <rPr>
            <b/>
            <sz val="9"/>
            <color indexed="81"/>
            <rFont val="Calibri"/>
            <family val="2"/>
          </rPr>
          <t>Overgangsgebyrer</t>
        </r>
      </text>
    </comment>
    <comment ref="C17" authorId="0">
      <text>
        <r>
          <rPr>
            <b/>
            <sz val="9"/>
            <color indexed="81"/>
            <rFont val="Calibri"/>
            <family val="2"/>
          </rPr>
          <t>Lisenser og forsikringer som er viderefakturert spillerne.</t>
        </r>
      </text>
    </comment>
    <comment ref="D17" authorId="0">
      <text>
        <r>
          <rPr>
            <b/>
            <sz val="9"/>
            <color indexed="81"/>
            <rFont val="Calibri"/>
            <family val="2"/>
          </rPr>
          <t xml:space="preserve">lisenser og forsikringer for spillere som avdelingen dekker
</t>
        </r>
      </text>
    </comment>
    <comment ref="D18" authorId="0">
      <text>
        <r>
          <rPr>
            <b/>
            <sz val="9"/>
            <color indexed="81"/>
            <rFont val="Calibri"/>
            <family val="2"/>
          </rPr>
          <t>Gebyrer for behandling av  søknader om disp eller omberamminger e.l</t>
        </r>
      </text>
    </comment>
    <comment ref="D19" authorId="0">
      <text>
        <r>
          <rPr>
            <b/>
            <sz val="9"/>
            <color indexed="81"/>
            <rFont val="Calibri"/>
            <family val="2"/>
          </rPr>
          <t>Kostnader til lønn til dommere</t>
        </r>
      </text>
    </comment>
    <comment ref="C20" authorId="0">
      <text>
        <r>
          <rPr>
            <b/>
            <sz val="9"/>
            <color indexed="81"/>
            <rFont val="Calibri"/>
            <family val="2"/>
          </rPr>
          <t>Refusjon av kostnader til leie av anlegg</t>
        </r>
      </text>
    </comment>
    <comment ref="D20" authorId="0">
      <text>
        <r>
          <rPr>
            <b/>
            <sz val="9"/>
            <color indexed="81"/>
            <rFont val="Calibri"/>
            <family val="2"/>
          </rPr>
          <t>Leie av anlegg</t>
        </r>
      </text>
    </comment>
    <comment ref="C21" authorId="0">
      <text>
        <r>
          <rPr>
            <b/>
            <sz val="9"/>
            <color indexed="81"/>
            <rFont val="Calibri"/>
            <family val="2"/>
          </rPr>
          <t>Egenandeler knyttet til sosiale arrangementer.</t>
        </r>
      </text>
    </comment>
    <comment ref="D21" authorId="0">
      <text>
        <r>
          <rPr>
            <b/>
            <sz val="9"/>
            <color indexed="81"/>
            <rFont val="Calibri"/>
            <family val="2"/>
          </rPr>
          <t>Utgifter knyttet til avdelingens sosiale arrangementer.</t>
        </r>
      </text>
    </comment>
    <comment ref="D22" authorId="0">
      <text>
        <r>
          <rPr>
            <b/>
            <sz val="9"/>
            <color indexed="81"/>
            <rFont val="Calibri"/>
            <family val="2"/>
          </rPr>
          <t>Alle bøter fra overrodnede organisasjonsledd (særkrets, forbund)</t>
        </r>
      </text>
    </comment>
    <comment ref="A23" authorId="0">
      <text>
        <r>
          <rPr>
            <b/>
            <sz val="9"/>
            <color indexed="81"/>
            <rFont val="Calibri"/>
            <family val="2"/>
          </rPr>
          <t>ALLE INNTEKTER OG UTGIFTER KNYTTET TIL KURS OG KUNNSKAP I AVDELINGENE</t>
        </r>
      </text>
    </comment>
    <comment ref="C23" authorId="0">
      <text>
        <r>
          <rPr>
            <b/>
            <sz val="9"/>
            <color indexed="81"/>
            <rFont val="Calibri"/>
            <family val="2"/>
          </rPr>
          <t>Sum alle inntekter for kompetanse</t>
        </r>
      </text>
    </comment>
    <comment ref="D23" authorId="0">
      <text>
        <r>
          <rPr>
            <b/>
            <sz val="9"/>
            <color indexed="81"/>
            <rFont val="Calibri"/>
            <family val="2"/>
          </rPr>
          <t>Sum alle utgifter for kompetanse</t>
        </r>
      </text>
    </comment>
    <comment ref="E23" authorId="0">
      <text>
        <r>
          <rPr>
            <b/>
            <sz val="9"/>
            <color indexed="81"/>
            <rFont val="Calibri"/>
            <family val="2"/>
          </rPr>
          <t>Samlet resultat (inntekter- utgifter) for kompetanse</t>
        </r>
      </text>
    </comment>
    <comment ref="C24" authorId="0">
      <text>
        <r>
          <rPr>
            <b/>
            <sz val="9"/>
            <color indexed="81"/>
            <rFont val="Calibri"/>
            <family val="2"/>
          </rPr>
          <t>Egenandeler trenerkurs</t>
        </r>
      </text>
    </comment>
    <comment ref="D24" authorId="0">
      <text>
        <r>
          <rPr>
            <b/>
            <sz val="9"/>
            <color indexed="81"/>
            <rFont val="Calibri"/>
            <family val="2"/>
          </rPr>
          <t>Deltakeravgifter trenerkurs</t>
        </r>
      </text>
    </comment>
    <comment ref="A25" authorId="0">
      <text>
        <r>
          <rPr>
            <b/>
            <sz val="9"/>
            <color indexed="81"/>
            <rFont val="Calibri"/>
            <family val="2"/>
          </rPr>
          <t>ALLE INNTEKTER OG UTGIFTER KNYTTET TIL AVDELINGENS ARRANGEMENTER. 
Hver ankelt avdeling lager sin egen liste med arrangementer</t>
        </r>
      </text>
    </comment>
    <comment ref="C25" authorId="0">
      <text>
        <r>
          <rPr>
            <b/>
            <sz val="9"/>
            <color indexed="81"/>
            <rFont val="Calibri"/>
            <family val="2"/>
          </rPr>
          <t>Sum av alle inntekter fra alle arrangementer: 
Deltakeravgifter, inngangspenger, kiosksalg, parkering, tilskudd/ støtte offentlige, spnsorinntekter</t>
        </r>
      </text>
    </comment>
    <comment ref="D25" authorId="0">
      <text>
        <r>
          <rPr>
            <b/>
            <sz val="9"/>
            <color indexed="81"/>
            <rFont val="Calibri"/>
            <family val="2"/>
          </rPr>
          <t>Sum alle utgifter fra alle arrangementer: 
Innkjøp kioskvarer, anleggskostnader, lønn, betalingsløsninger, møter, sosial aktivitet, telefon.</t>
        </r>
      </text>
    </comment>
    <comment ref="E25" authorId="0">
      <text>
        <r>
          <rPr>
            <b/>
            <sz val="9"/>
            <color indexed="81"/>
            <rFont val="Calibri"/>
            <family val="2"/>
          </rPr>
          <t>Samlet resultat (inntekter- utgifter) for alle arrangementer</t>
        </r>
      </text>
    </comment>
    <comment ref="C28" authorId="0">
      <text>
        <r>
          <rPr>
            <b/>
            <sz val="9"/>
            <color indexed="81"/>
            <rFont val="Calibri"/>
            <family val="2"/>
          </rPr>
          <t>Sum alle inntekter for anlegg</t>
        </r>
      </text>
    </comment>
    <comment ref="D28" authorId="0">
      <text>
        <r>
          <rPr>
            <b/>
            <sz val="9"/>
            <color indexed="81"/>
            <rFont val="Calibri"/>
            <family val="2"/>
          </rPr>
          <t>Sum alle utgifter for anlegg</t>
        </r>
      </text>
    </comment>
    <comment ref="E28" authorId="0">
      <text>
        <r>
          <rPr>
            <b/>
            <sz val="9"/>
            <color indexed="81"/>
            <rFont val="Calibri"/>
            <family val="2"/>
          </rPr>
          <t>Samlet resultat (inntekter - utgifter) for anlegg</t>
        </r>
      </text>
    </comment>
    <comment ref="A29" authorId="0">
      <text>
        <r>
          <rPr>
            <b/>
            <sz val="9"/>
            <color indexed="81"/>
            <rFont val="Calibri"/>
            <family val="2"/>
          </rPr>
          <t>Kun for bandy</t>
        </r>
      </text>
    </comment>
    <comment ref="C29" authorId="0">
      <text>
        <r>
          <rPr>
            <b/>
            <sz val="9"/>
            <color indexed="81"/>
            <rFont val="Calibri"/>
            <family val="2"/>
          </rPr>
          <t>Driftstilskudd: 15.000 kr</t>
        </r>
      </text>
    </comment>
    <comment ref="D29" authorId="0">
      <text>
        <r>
          <rPr>
            <b/>
            <sz val="9"/>
            <color indexed="81"/>
            <rFont val="Calibri"/>
            <family val="2"/>
          </rPr>
          <t xml:space="preserve">Driftskostnader </t>
        </r>
      </text>
    </comment>
    <comment ref="C30" authorId="0">
      <text>
        <r>
          <rPr>
            <b/>
            <sz val="9"/>
            <color indexed="81"/>
            <rFont val="Calibri"/>
            <family val="2"/>
          </rPr>
          <t>Salg av kioskvarer</t>
        </r>
      </text>
    </comment>
    <comment ref="D30" authorId="0">
      <text>
        <r>
          <rPr>
            <b/>
            <sz val="9"/>
            <color indexed="81"/>
            <rFont val="Calibri"/>
            <family val="2"/>
          </rPr>
          <t>Innkjøp av kioskvarer</t>
        </r>
      </text>
    </comment>
    <comment ref="A31" authorId="0">
      <text>
        <r>
          <rPr>
            <b/>
            <sz val="9"/>
            <color indexed="81"/>
            <rFont val="Calibri"/>
            <family val="2"/>
          </rPr>
          <t>ALLE INNTEKTER OG UTGIFTER KNYTTET TIL ADMINISTRASJON AV KLUBBEN</t>
        </r>
      </text>
    </comment>
    <comment ref="D31" authorId="0">
      <text>
        <r>
          <rPr>
            <b/>
            <sz val="9"/>
            <color indexed="81"/>
            <rFont val="Calibri"/>
            <family val="2"/>
          </rPr>
          <t>Sum alle kostnader til administrasjon</t>
        </r>
      </text>
    </comment>
    <comment ref="E31" authorId="0">
      <text>
        <r>
          <rPr>
            <b/>
            <sz val="9"/>
            <color indexed="81"/>
            <rFont val="Calibri"/>
            <family val="2"/>
          </rPr>
          <t>Samlet resultat (inntekter - utigfter) for administrasjon</t>
        </r>
      </text>
    </comment>
    <comment ref="D32" authorId="0">
      <text>
        <r>
          <rPr>
            <b/>
            <sz val="9"/>
            <color indexed="81"/>
            <rFont val="Calibri"/>
            <family val="2"/>
          </rPr>
          <t>Utvikling og trykk av materiell, kjøp av annonser.</t>
        </r>
      </text>
    </comment>
    <comment ref="D33" authorId="0">
      <text>
        <r>
          <rPr>
            <b/>
            <sz val="9"/>
            <color indexed="81"/>
            <rFont val="Calibri"/>
            <family val="2"/>
          </rPr>
          <t>Alle typer møter og representasjonsoppdrag (eksterne, interne)</t>
        </r>
      </text>
    </comment>
    <comment ref="A34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TIL LAGSKASSENE I AVDELINGENE
skal gå i 0, ikke nødvendig med budsjett
</t>
        </r>
      </text>
    </comment>
    <comment ref="C34" authorId="0">
      <text>
        <r>
          <rPr>
            <b/>
            <sz val="9"/>
            <color indexed="81"/>
            <rFont val="Calibri"/>
            <family val="2"/>
          </rPr>
          <t xml:space="preserve">Dugnader som lagene/ gruppene selv gjør og som kun skal brukes av laget. </t>
        </r>
      </text>
    </comment>
    <comment ref="D34" authorId="0">
      <text>
        <r>
          <rPr>
            <b/>
            <sz val="9"/>
            <color indexed="81"/>
            <rFont val="Calibri"/>
            <family val="2"/>
          </rPr>
          <t xml:space="preserve">Alle utgifter som lagene skal dekke av egen kasse: cuper, turneringer, utstyr…..
</t>
        </r>
      </text>
    </comment>
  </commentList>
</comments>
</file>

<file path=xl/comments7.xml><?xml version="1.0" encoding="utf-8"?>
<comments xmlns="http://schemas.openxmlformats.org/spreadsheetml/2006/main">
  <authors>
    <author>Norges Judoforbund</author>
  </authors>
  <commentList>
    <comment ref="A4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DIREKTE TIL AKTIVITETEN I EN AVDELING
</t>
        </r>
      </text>
    </comment>
    <comment ref="C4" authorId="0">
      <text>
        <r>
          <rPr>
            <b/>
            <sz val="9"/>
            <color indexed="81"/>
            <rFont val="Calibri"/>
            <family val="2"/>
          </rPr>
          <t>Sum av alle inntekter for aktivitet</t>
        </r>
      </text>
    </comment>
    <comment ref="D4" authorId="0">
      <text>
        <r>
          <rPr>
            <b/>
            <sz val="9"/>
            <color indexed="81"/>
            <rFont val="Calibri"/>
            <family val="2"/>
          </rPr>
          <t>Sum av alle utgifter for aktivitet</t>
        </r>
      </text>
    </comment>
    <comment ref="E4" authorId="0">
      <text>
        <r>
          <rPr>
            <b/>
            <sz val="9"/>
            <color indexed="81"/>
            <rFont val="Calibri"/>
            <family val="2"/>
          </rPr>
          <t>Samlet resultat (inntekter - utgifter) for aktivitet.</t>
        </r>
      </text>
    </comment>
    <comment ref="C5" authorId="0">
      <text>
        <r>
          <rPr>
            <b/>
            <sz val="9"/>
            <color indexed="81"/>
            <rFont val="Calibri"/>
            <family val="2"/>
          </rPr>
          <t xml:space="preserve">Samlede inntekter fra treningsavgift - 30% som ikke betaler for seg.
30 barn a 650 kr, 10 ungdom a 1000 kr, 15 voksen av 1500 kr.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Calibri"/>
            <family val="2"/>
          </rPr>
          <t xml:space="preserve">Gebyrer Buypass trekker fra innbetalte treningsavgifter = ca 4% 
</t>
        </r>
      </text>
    </comment>
    <comment ref="C6" authorId="0">
      <text>
        <r>
          <rPr>
            <b/>
            <sz val="9"/>
            <color indexed="81"/>
            <rFont val="Calibri"/>
            <family val="2"/>
          </rPr>
          <t xml:space="preserve">Lokale aktivitetsmidler = 400 kr pr  medlem registrert foregående år under 19 år. 
Bruk tall fra samordnet rapportering 2015 - du finner dem her:
</t>
        </r>
      </text>
    </comment>
    <comment ref="C7" authorId="0">
      <text>
        <r>
          <rPr>
            <b/>
            <sz val="9"/>
            <color indexed="81"/>
            <rFont val="Calibri"/>
            <family val="2"/>
          </rPr>
          <t>Gaver fra fond/ stiftelser etter søknad fra tilskuddskoordiantor eller avdelingene selv</t>
        </r>
      </text>
    </comment>
    <comment ref="D7" authorId="0">
      <text>
        <r>
          <rPr>
            <b/>
            <sz val="9"/>
            <color indexed="81"/>
            <rFont val="Calibri"/>
            <family val="2"/>
          </rPr>
          <t>Tilskuddskoordinatoren jobber på provisjon og får 20 % av alt han henter inn. 
Dette føres som utgift her.</t>
        </r>
      </text>
    </comment>
    <comment ref="C8" authorId="0">
      <text>
        <r>
          <rPr>
            <b/>
            <sz val="9"/>
            <color indexed="81"/>
            <rFont val="Calibri"/>
            <family val="2"/>
          </rPr>
          <t>Det er kun sponsorinntekter det foreligger inngått avtaler på som skal budsjetteres.</t>
        </r>
      </text>
    </comment>
    <comment ref="D8" authorId="0">
      <text>
        <r>
          <rPr>
            <b/>
            <sz val="9"/>
            <color indexed="81"/>
            <rFont val="Calibri"/>
            <family val="2"/>
          </rPr>
          <t xml:space="preserve">Utgifter knyttet til sponsorarbeid eller til konkrete sponsoravtaler (trykk, møter, servering…..) </t>
        </r>
      </text>
    </comment>
    <comment ref="C9" authorId="0">
      <text>
        <r>
          <rPr>
            <b/>
            <sz val="9"/>
            <color indexed="81"/>
            <rFont val="Calibri"/>
            <family val="2"/>
          </rPr>
          <t>Alle inntekter fra dugnader som går til hele avdelingen. 
Dugnadsinntektene til lagene føres på lagskassene</t>
        </r>
      </text>
    </comment>
    <comment ref="D9" authorId="0">
      <text>
        <r>
          <rPr>
            <b/>
            <sz val="9"/>
            <color indexed="81"/>
            <rFont val="Calibri"/>
            <family val="2"/>
          </rPr>
          <t>Utgifter knyttet til dugnader som for eksempel reise, mat, utstyr, lodd…..</t>
        </r>
      </text>
    </comment>
    <comment ref="D10" authorId="0">
      <text>
        <r>
          <rPr>
            <b/>
            <sz val="9"/>
            <color indexed="81"/>
            <rFont val="Calibri"/>
            <family val="2"/>
          </rPr>
          <t>Lønn til trenere for grupper/ lag
2 stk trenere a 10.000 kr pr år + 14,1 % AGA 
10.000 kr tlf, reise, mat</t>
        </r>
      </text>
    </comment>
    <comment ref="C11" authorId="0">
      <text>
        <r>
          <rPr>
            <b/>
            <sz val="9"/>
            <color indexed="81"/>
            <rFont val="Calibri"/>
            <family val="2"/>
          </rPr>
          <t>Kick- back/ sign- on fee fra leverandører + videresalg av idrettsutstyr</t>
        </r>
      </text>
    </comment>
    <comment ref="D11" authorId="0">
      <text>
        <r>
          <rPr>
            <b/>
            <sz val="9"/>
            <color indexed="81"/>
            <rFont val="Calibri"/>
            <family val="2"/>
          </rPr>
          <t>Alle klubbens utgifter til utstyr til lagene/ gruppene</t>
        </r>
      </text>
    </comment>
    <comment ref="D12" authorId="0">
      <text>
        <r>
          <rPr>
            <b/>
            <sz val="9"/>
            <color indexed="81"/>
            <rFont val="Calibri"/>
            <family val="2"/>
          </rPr>
          <t>Utstyr som klubben gir til trenere og lagledere (og øvrige tillitsvalgte)</t>
        </r>
      </text>
    </comment>
    <comment ref="D13" authorId="0">
      <text>
        <r>
          <rPr>
            <b/>
            <sz val="9"/>
            <color indexed="81"/>
            <rFont val="Calibri"/>
            <family val="2"/>
          </rPr>
          <t>Utstyr som avdelingen kjøper inn til sine dommere (klubbdomere, kretsdommere….)</t>
        </r>
      </text>
    </comment>
    <comment ref="C14" authorId="0">
      <text>
        <r>
          <rPr>
            <b/>
            <sz val="9"/>
            <color indexed="81"/>
            <rFont val="Calibri"/>
            <family val="2"/>
          </rPr>
          <t>Eventuelle egenandeler for deltakelse/ reise/ opphold som spillerne selv skal betale.</t>
        </r>
      </text>
    </comment>
    <comment ref="D14" authorId="0">
      <text>
        <r>
          <rPr>
            <b/>
            <sz val="9"/>
            <color indexed="81"/>
            <rFont val="Calibri"/>
            <family val="2"/>
          </rPr>
          <t xml:space="preserve">Påmeldingsavgifter til cuper/ stevner/ turneringer som avdelingen skal dekke. 
Når lagene skal betale selv går det på lagskassene. </t>
        </r>
      </text>
    </comment>
    <comment ref="D15" authorId="0">
      <text>
        <r>
          <rPr>
            <b/>
            <sz val="9"/>
            <color indexed="81"/>
            <rFont val="Calibri"/>
            <family val="2"/>
          </rPr>
          <t>Medlemsavgifter og kontingenter til overordnede organisasjonsledd (særkretser, særforbund)</t>
        </r>
      </text>
    </comment>
    <comment ref="C16" authorId="0">
      <text>
        <r>
          <rPr>
            <b/>
            <sz val="9"/>
            <color indexed="81"/>
            <rFont val="Calibri"/>
            <family val="2"/>
          </rPr>
          <t>Lisenser og forsikringer som er viderefakturert spillerne.</t>
        </r>
      </text>
    </comment>
    <comment ref="D16" authorId="0">
      <text>
        <r>
          <rPr>
            <b/>
            <sz val="9"/>
            <color indexed="81"/>
            <rFont val="Calibri"/>
            <family val="2"/>
          </rPr>
          <t xml:space="preserve">lisenser og forsikringer for spillere som avdelingen dekker
</t>
        </r>
      </text>
    </comment>
    <comment ref="D17" authorId="0">
      <text>
        <r>
          <rPr>
            <b/>
            <sz val="9"/>
            <color indexed="81"/>
            <rFont val="Calibri"/>
            <family val="2"/>
          </rPr>
          <t>Kostnader til lønn til dommere</t>
        </r>
      </text>
    </comment>
    <comment ref="C18" authorId="0">
      <text>
        <r>
          <rPr>
            <b/>
            <sz val="9"/>
            <color indexed="81"/>
            <rFont val="Calibri"/>
            <family val="2"/>
          </rPr>
          <t>Refusjon av kostnader til leie av anlegg</t>
        </r>
      </text>
    </comment>
    <comment ref="D18" authorId="0">
      <text>
        <r>
          <rPr>
            <b/>
            <sz val="9"/>
            <color indexed="81"/>
            <rFont val="Calibri"/>
            <family val="2"/>
          </rPr>
          <t>Leie av anlegg</t>
        </r>
      </text>
    </comment>
    <comment ref="C19" authorId="0">
      <text>
        <r>
          <rPr>
            <b/>
            <sz val="9"/>
            <color indexed="81"/>
            <rFont val="Calibri"/>
            <family val="2"/>
          </rPr>
          <t>Egenandeler knyttet til sosiale arrangementer.</t>
        </r>
      </text>
    </comment>
    <comment ref="D19" authorId="0">
      <text>
        <r>
          <rPr>
            <b/>
            <sz val="9"/>
            <color indexed="81"/>
            <rFont val="Calibri"/>
            <family val="2"/>
          </rPr>
          <t>Utgifter knyttet til avdelingens sosiale arrangementer.</t>
        </r>
      </text>
    </comment>
    <comment ref="A20" authorId="0">
      <text>
        <r>
          <rPr>
            <b/>
            <sz val="9"/>
            <color indexed="81"/>
            <rFont val="Calibri"/>
            <family val="2"/>
          </rPr>
          <t>ALLE INNTEKTER OG UTGIFTER KNYTTET TIL KURS OG KUNNSKAP I AVDELINGENE</t>
        </r>
      </text>
    </comment>
    <comment ref="C20" authorId="0">
      <text>
        <r>
          <rPr>
            <b/>
            <sz val="9"/>
            <color indexed="81"/>
            <rFont val="Calibri"/>
            <family val="2"/>
          </rPr>
          <t>Sum alle inntekter for kompetanse</t>
        </r>
      </text>
    </comment>
    <comment ref="D20" authorId="0">
      <text>
        <r>
          <rPr>
            <b/>
            <sz val="9"/>
            <color indexed="81"/>
            <rFont val="Calibri"/>
            <family val="2"/>
          </rPr>
          <t>Sum alle utgifter for kompetanse</t>
        </r>
      </text>
    </comment>
    <comment ref="E20" authorId="0">
      <text>
        <r>
          <rPr>
            <b/>
            <sz val="9"/>
            <color indexed="81"/>
            <rFont val="Calibri"/>
            <family val="2"/>
          </rPr>
          <t>Samlet resultat (inntekter- utgifter) for kompetanse</t>
        </r>
      </text>
    </comment>
    <comment ref="C21" authorId="0">
      <text>
        <r>
          <rPr>
            <b/>
            <sz val="9"/>
            <color indexed="81"/>
            <rFont val="Calibri"/>
            <family val="2"/>
          </rPr>
          <t>Egenandeler trenerkurs</t>
        </r>
      </text>
    </comment>
    <comment ref="D21" authorId="0">
      <text>
        <r>
          <rPr>
            <b/>
            <sz val="9"/>
            <color indexed="81"/>
            <rFont val="Calibri"/>
            <family val="2"/>
          </rPr>
          <t>Deltakeravgifter trenerkurs</t>
        </r>
      </text>
    </comment>
    <comment ref="C22" authorId="0">
      <text>
        <r>
          <rPr>
            <b/>
            <sz val="9"/>
            <color indexed="81"/>
            <rFont val="Calibri"/>
            <family val="2"/>
          </rPr>
          <t>Egenandeler for dommerkurs</t>
        </r>
      </text>
    </comment>
    <comment ref="D22" authorId="0">
      <text>
        <r>
          <rPr>
            <b/>
            <sz val="9"/>
            <color indexed="81"/>
            <rFont val="Calibri"/>
            <family val="2"/>
          </rPr>
          <t>Deltakeravgifter dommerkurs</t>
        </r>
      </text>
    </comment>
    <comment ref="A23" authorId="0">
      <text>
        <r>
          <rPr>
            <b/>
            <sz val="9"/>
            <color indexed="81"/>
            <rFont val="Calibri"/>
            <family val="2"/>
          </rPr>
          <t>ALLE INNTEKTER OG UTGIFTER KNYTTET TIL AVDELINGENS ARRANGEMENTER. 
Hver ankelt avdeling lager sin egen liste med arrangementer</t>
        </r>
      </text>
    </comment>
    <comment ref="C23" authorId="0">
      <text>
        <r>
          <rPr>
            <b/>
            <sz val="9"/>
            <color indexed="81"/>
            <rFont val="Calibri"/>
            <family val="2"/>
          </rPr>
          <t>Sum av alle inntekter fra alle arrangementer: 
Deltakeravgifter, inngangspenger, kiosksalg, parkering, tilskudd/ støtte offentlige, spnsorinntekter</t>
        </r>
      </text>
    </comment>
    <comment ref="D23" authorId="0">
      <text>
        <r>
          <rPr>
            <b/>
            <sz val="9"/>
            <color indexed="81"/>
            <rFont val="Calibri"/>
            <family val="2"/>
          </rPr>
          <t>Sum alle utgifter fra alle arrangementer: 
Innkjøp kioskvarer, anleggskostnader, lønn, betalingsløsninger, møter, sosial aktivitet, telefon.</t>
        </r>
      </text>
    </comment>
    <comment ref="E23" authorId="0">
      <text>
        <r>
          <rPr>
            <b/>
            <sz val="9"/>
            <color indexed="81"/>
            <rFont val="Calibri"/>
            <family val="2"/>
          </rPr>
          <t>Samlet resultat (inntekter- utgifter) for alle arrangementer</t>
        </r>
      </text>
    </comment>
    <comment ref="C26" authorId="0">
      <text>
        <r>
          <rPr>
            <b/>
            <sz val="9"/>
            <color indexed="81"/>
            <rFont val="Calibri"/>
            <family val="2"/>
          </rPr>
          <t>Sum alle inntekter for anlegg</t>
        </r>
      </text>
    </comment>
    <comment ref="D26" authorId="0">
      <text>
        <r>
          <rPr>
            <b/>
            <sz val="9"/>
            <color indexed="81"/>
            <rFont val="Calibri"/>
            <family val="2"/>
          </rPr>
          <t>Sum alle utgifter for anlegg</t>
        </r>
      </text>
    </comment>
    <comment ref="E26" authorId="0">
      <text>
        <r>
          <rPr>
            <b/>
            <sz val="9"/>
            <color indexed="81"/>
            <rFont val="Calibri"/>
            <family val="2"/>
          </rPr>
          <t>Samlet resultat (inntekter - utgifter) for anlegg</t>
        </r>
      </text>
    </comment>
    <comment ref="C27" authorId="0">
      <text>
        <r>
          <rPr>
            <b/>
            <sz val="9"/>
            <color indexed="81"/>
            <rFont val="Calibri"/>
            <family val="2"/>
          </rPr>
          <t>Salg av kioskvarer</t>
        </r>
      </text>
    </comment>
    <comment ref="D27" authorId="0">
      <text>
        <r>
          <rPr>
            <b/>
            <sz val="9"/>
            <color indexed="81"/>
            <rFont val="Calibri"/>
            <family val="2"/>
          </rPr>
          <t>Innkjøp av kioskvarer</t>
        </r>
      </text>
    </comment>
    <comment ref="A28" authorId="0">
      <text>
        <r>
          <rPr>
            <b/>
            <sz val="9"/>
            <color indexed="81"/>
            <rFont val="Calibri"/>
            <family val="2"/>
          </rPr>
          <t>ALLE INNTEKTER OG UTGIFTER KNYTTET TIL ADMINISTRASJON AV KLUBBEN</t>
        </r>
      </text>
    </comment>
    <comment ref="D28" authorId="0">
      <text>
        <r>
          <rPr>
            <b/>
            <sz val="9"/>
            <color indexed="81"/>
            <rFont val="Calibri"/>
            <family val="2"/>
          </rPr>
          <t>Sum alle kostnader til administrasjon</t>
        </r>
      </text>
    </comment>
    <comment ref="E28" authorId="0">
      <text>
        <r>
          <rPr>
            <b/>
            <sz val="9"/>
            <color indexed="81"/>
            <rFont val="Calibri"/>
            <family val="2"/>
          </rPr>
          <t>Samlet resultat (inntekter - utigfter) for administrasjon</t>
        </r>
      </text>
    </comment>
    <comment ref="D29" authorId="0">
      <text>
        <r>
          <rPr>
            <b/>
            <sz val="9"/>
            <color indexed="81"/>
            <rFont val="Calibri"/>
            <family val="2"/>
          </rPr>
          <t>Utvikling og trykk av materiell, kjøp av annonser.</t>
        </r>
      </text>
    </comment>
    <comment ref="D30" authorId="0">
      <text>
        <r>
          <rPr>
            <b/>
            <sz val="9"/>
            <color indexed="81"/>
            <rFont val="Calibri"/>
            <family val="2"/>
          </rPr>
          <t>Alle typer møter og representasjonsoppdrag (eksterne, interne)</t>
        </r>
      </text>
    </comment>
    <comment ref="A31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TIL LAGSKASSENE I AVDELINGENE
skal gå i 0, ikke nødvendig med budsjett
</t>
        </r>
      </text>
    </comment>
    <comment ref="C31" authorId="0">
      <text>
        <r>
          <rPr>
            <b/>
            <sz val="9"/>
            <color indexed="81"/>
            <rFont val="Calibri"/>
            <family val="2"/>
          </rPr>
          <t xml:space="preserve">Dugnader som lagene/ gruppene selv gjør og som kun skal brukes av laget. </t>
        </r>
      </text>
    </comment>
    <comment ref="D31" authorId="0">
      <text>
        <r>
          <rPr>
            <b/>
            <sz val="9"/>
            <color indexed="81"/>
            <rFont val="Calibri"/>
            <family val="2"/>
          </rPr>
          <t xml:space="preserve">Alle utgifter som lagene skal dekke av egen kasse: cuper, turneringer, utstyr…..
</t>
        </r>
      </text>
    </comment>
  </commentList>
</comments>
</file>

<file path=xl/comments8.xml><?xml version="1.0" encoding="utf-8"?>
<comments xmlns="http://schemas.openxmlformats.org/spreadsheetml/2006/main">
  <authors>
    <author>Norges Judoforbund</author>
  </authors>
  <commentList>
    <comment ref="A4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DIREKTE TIL AKTIVITETEN I EN AVDELING
</t>
        </r>
      </text>
    </comment>
    <comment ref="F4" authorId="0">
      <text>
        <r>
          <rPr>
            <b/>
            <sz val="9"/>
            <color indexed="81"/>
            <rFont val="Calibri"/>
            <family val="2"/>
          </rPr>
          <t>Sum av alle inntekter for aktivitet</t>
        </r>
      </text>
    </comment>
    <comment ref="G4" authorId="0">
      <text>
        <r>
          <rPr>
            <b/>
            <sz val="9"/>
            <color indexed="81"/>
            <rFont val="Calibri"/>
            <family val="2"/>
          </rPr>
          <t>Sum av alle utgifter for aktivitet</t>
        </r>
      </text>
    </comment>
    <comment ref="H4" authorId="0">
      <text>
        <r>
          <rPr>
            <b/>
            <sz val="9"/>
            <color indexed="81"/>
            <rFont val="Calibri"/>
            <family val="2"/>
          </rPr>
          <t>Samlet resultat (inntekter - utgifter) for aktivitet.</t>
        </r>
      </text>
    </comment>
    <comment ref="I4" authorId="0">
      <text>
        <r>
          <rPr>
            <b/>
            <sz val="9"/>
            <color indexed="81"/>
            <rFont val="Calibri"/>
            <family val="2"/>
          </rPr>
          <t>Sum av alle inntekter for aktivitet</t>
        </r>
      </text>
    </comment>
    <comment ref="J4" authorId="0">
      <text>
        <r>
          <rPr>
            <b/>
            <sz val="9"/>
            <color indexed="81"/>
            <rFont val="Calibri"/>
            <family val="2"/>
          </rPr>
          <t>Sum av alle utgifter for aktivitet</t>
        </r>
      </text>
    </comment>
    <comment ref="K4" authorId="0">
      <text>
        <r>
          <rPr>
            <b/>
            <sz val="9"/>
            <color indexed="81"/>
            <rFont val="Calibri"/>
            <family val="2"/>
          </rPr>
          <t>Samlet resultat (inntekter - utgifter) for aktivitet.</t>
        </r>
      </text>
    </comment>
    <comment ref="F5" authorId="0">
      <text>
        <r>
          <rPr>
            <b/>
            <sz val="9"/>
            <color indexed="81"/>
            <rFont val="Calibri"/>
            <family val="2"/>
          </rPr>
          <t>Samlede inntekter fra treningsavgift - 30% som ikke betaler for seg.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5" authorId="0">
      <text>
        <r>
          <rPr>
            <b/>
            <sz val="9"/>
            <color indexed="81"/>
            <rFont val="Calibri"/>
            <family val="2"/>
          </rPr>
          <t xml:space="preserve">Gebyrer Buypass trekker fra innbetalte treningsavgifter = ca 4% 
</t>
        </r>
      </text>
    </comment>
    <comment ref="I5" authorId="0">
      <text>
        <r>
          <rPr>
            <b/>
            <sz val="9"/>
            <color indexed="81"/>
            <rFont val="Calibri"/>
            <family val="2"/>
          </rPr>
          <t>Samlede inntekter fra treningsavgift - 30% som ikke betaler for seg.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5" authorId="0">
      <text>
        <r>
          <rPr>
            <b/>
            <sz val="9"/>
            <color indexed="81"/>
            <rFont val="Calibri"/>
            <family val="2"/>
          </rPr>
          <t xml:space="preserve">Gebyrer Buypass trekker fra innbetalte treningsavgifter = ca 4% 
</t>
        </r>
      </text>
    </comment>
    <comment ref="F6" authorId="0">
      <text>
        <r>
          <rPr>
            <b/>
            <sz val="9"/>
            <color indexed="81"/>
            <rFont val="Calibri"/>
            <family val="2"/>
          </rPr>
          <t xml:space="preserve">Lokale aktivitetsmidler = 400 kr pr  medlem registrert foregående år under 19 år. 
Bruk tall fra samordnet rapportering 2015 - du finner dem her:
</t>
        </r>
      </text>
    </comment>
    <comment ref="I6" authorId="0">
      <text>
        <r>
          <rPr>
            <b/>
            <sz val="9"/>
            <color indexed="81"/>
            <rFont val="Calibri"/>
            <family val="2"/>
          </rPr>
          <t xml:space="preserve">Lokale aktivitetsmidler = 400 kr pr  medlem registrert foregående år under 19 år. 
Bruk tall fra samordnet rapportering 2015 - du finner dem her:
</t>
        </r>
      </text>
    </comment>
    <comment ref="G10" authorId="0">
      <text>
        <r>
          <rPr>
            <b/>
            <sz val="9"/>
            <color indexed="81"/>
            <rFont val="Calibri"/>
            <family val="2"/>
          </rPr>
          <t>Lønn til trenere for grupper/ lag = Beløp lønn x 0,141 (AGA)</t>
        </r>
      </text>
    </comment>
    <comment ref="J10" authorId="0">
      <text>
        <r>
          <rPr>
            <b/>
            <sz val="9"/>
            <color indexed="81"/>
            <rFont val="Calibri"/>
            <family val="2"/>
          </rPr>
          <t>Lønn til trenere for grupper/ lag = Beløp lønn x 0,141 (AGA)</t>
        </r>
      </text>
    </comment>
    <comment ref="F11" authorId="0">
      <text>
        <r>
          <rPr>
            <b/>
            <sz val="9"/>
            <color indexed="81"/>
            <rFont val="Calibri"/>
            <family val="2"/>
          </rPr>
          <t>Kick- back/ sign- on fee fra leverandører + videresalg av idrettsutstyr</t>
        </r>
      </text>
    </comment>
    <comment ref="G11" authorId="0">
      <text>
        <r>
          <rPr>
            <b/>
            <sz val="9"/>
            <color indexed="81"/>
            <rFont val="Calibri"/>
            <family val="2"/>
          </rPr>
          <t>Alle klubbens utgifter til utstyr til lagene/ gruppene</t>
        </r>
      </text>
    </comment>
    <comment ref="I11" authorId="0">
      <text>
        <r>
          <rPr>
            <b/>
            <sz val="9"/>
            <color indexed="81"/>
            <rFont val="Calibri"/>
            <family val="2"/>
          </rPr>
          <t>Kick- back/ sign- on fee fra leverandører + videresalg av idrettsutstyr</t>
        </r>
      </text>
    </comment>
    <comment ref="J11" authorId="0">
      <text>
        <r>
          <rPr>
            <b/>
            <sz val="9"/>
            <color indexed="81"/>
            <rFont val="Calibri"/>
            <family val="2"/>
          </rPr>
          <t>Alle klubbens utgifter til utstyr til lagene/ gruppene</t>
        </r>
      </text>
    </comment>
    <comment ref="F13" authorId="0">
      <text>
        <r>
          <rPr>
            <b/>
            <sz val="9"/>
            <color indexed="81"/>
            <rFont val="Calibri"/>
            <family val="2"/>
          </rPr>
          <t>Eventuelle egenandeler for deltakelse/ reise/ opphold som spillerne selv skal betale.</t>
        </r>
      </text>
    </comment>
    <comment ref="G13" authorId="0">
      <text>
        <r>
          <rPr>
            <b/>
            <sz val="9"/>
            <color indexed="81"/>
            <rFont val="Calibri"/>
            <family val="2"/>
          </rPr>
          <t xml:space="preserve">Påmeldingsavgifter til cuper/ stevner/ turneringer som avdelingen skal dekke. 
Når lagene skal betale selv går det på lagskassene. </t>
        </r>
      </text>
    </comment>
    <comment ref="I13" authorId="0">
      <text>
        <r>
          <rPr>
            <b/>
            <sz val="9"/>
            <color indexed="81"/>
            <rFont val="Calibri"/>
            <family val="2"/>
          </rPr>
          <t>Eventuelle egenandeler for deltakelse/ reise/ opphold som spillerne selv skal betale.</t>
        </r>
      </text>
    </comment>
    <comment ref="J13" authorId="0">
      <text>
        <r>
          <rPr>
            <b/>
            <sz val="9"/>
            <color indexed="81"/>
            <rFont val="Calibri"/>
            <family val="2"/>
          </rPr>
          <t xml:space="preserve">Påmeldingsavgifter til cuper/ stevner/ turneringer som avdelingen skal dekke. 
Når lagene skal betale selv går det på lagskassene. </t>
        </r>
      </text>
    </comment>
    <comment ref="A15" authorId="0">
      <text>
        <r>
          <rPr>
            <b/>
            <sz val="9"/>
            <color indexed="81"/>
            <rFont val="Calibri"/>
            <family val="2"/>
          </rPr>
          <t>ALLE INNTEKTER OG UTGIFTER KNYTTET TIL KURS OG KUNNSKAP I AVDELINGENE</t>
        </r>
      </text>
    </comment>
    <comment ref="F15" authorId="0">
      <text>
        <r>
          <rPr>
            <b/>
            <sz val="9"/>
            <color indexed="81"/>
            <rFont val="Calibri"/>
            <family val="2"/>
          </rPr>
          <t>Sum alle inntekter for kompetanse</t>
        </r>
      </text>
    </comment>
    <comment ref="G15" authorId="0">
      <text>
        <r>
          <rPr>
            <b/>
            <sz val="9"/>
            <color indexed="81"/>
            <rFont val="Calibri"/>
            <family val="2"/>
          </rPr>
          <t>Sum alle utgifter for kompetanse</t>
        </r>
      </text>
    </comment>
    <comment ref="H15" authorId="0">
      <text>
        <r>
          <rPr>
            <b/>
            <sz val="9"/>
            <color indexed="81"/>
            <rFont val="Calibri"/>
            <family val="2"/>
          </rPr>
          <t>Samlet resultat (inntekter- utgifter) for kompetanse</t>
        </r>
      </text>
    </comment>
    <comment ref="I15" authorId="0">
      <text>
        <r>
          <rPr>
            <b/>
            <sz val="9"/>
            <color indexed="81"/>
            <rFont val="Calibri"/>
            <family val="2"/>
          </rPr>
          <t>Sum alle inntekter for kompetanse</t>
        </r>
      </text>
    </comment>
    <comment ref="J15" authorId="0">
      <text>
        <r>
          <rPr>
            <b/>
            <sz val="9"/>
            <color indexed="81"/>
            <rFont val="Calibri"/>
            <family val="2"/>
          </rPr>
          <t>Sum alle utgifter for kompetanse</t>
        </r>
      </text>
    </comment>
    <comment ref="K15" authorId="0">
      <text>
        <r>
          <rPr>
            <b/>
            <sz val="9"/>
            <color indexed="81"/>
            <rFont val="Calibri"/>
            <family val="2"/>
          </rPr>
          <t>Samlet resultat (inntekter- utgifter) for kompetanse</t>
        </r>
      </text>
    </comment>
    <comment ref="F16" authorId="0">
      <text>
        <r>
          <rPr>
            <b/>
            <sz val="9"/>
            <color indexed="81"/>
            <rFont val="Calibri"/>
            <family val="2"/>
          </rPr>
          <t>Egenandeler lederkurs</t>
        </r>
      </text>
    </comment>
    <comment ref="G16" authorId="0">
      <text>
        <r>
          <rPr>
            <b/>
            <sz val="9"/>
            <color indexed="81"/>
            <rFont val="Calibri"/>
            <family val="2"/>
          </rPr>
          <t>Deltakeravgifter lederkurs</t>
        </r>
      </text>
    </comment>
    <comment ref="I16" authorId="0">
      <text>
        <r>
          <rPr>
            <b/>
            <sz val="9"/>
            <color indexed="81"/>
            <rFont val="Calibri"/>
            <family val="2"/>
          </rPr>
          <t>Egenandeler lederkurs</t>
        </r>
      </text>
    </comment>
    <comment ref="J16" authorId="0">
      <text>
        <r>
          <rPr>
            <b/>
            <sz val="9"/>
            <color indexed="81"/>
            <rFont val="Calibri"/>
            <family val="2"/>
          </rPr>
          <t>Deltakeravgifter lederkurs</t>
        </r>
      </text>
    </comment>
    <comment ref="F17" authorId="0">
      <text>
        <r>
          <rPr>
            <b/>
            <sz val="9"/>
            <color indexed="81"/>
            <rFont val="Calibri"/>
            <family val="2"/>
          </rPr>
          <t>Egenandeler trenerkurs</t>
        </r>
      </text>
    </comment>
    <comment ref="G17" authorId="0">
      <text>
        <r>
          <rPr>
            <b/>
            <sz val="9"/>
            <color indexed="81"/>
            <rFont val="Calibri"/>
            <family val="2"/>
          </rPr>
          <t>Deltakeravgifter trenerkurs</t>
        </r>
      </text>
    </comment>
    <comment ref="I17" authorId="0">
      <text>
        <r>
          <rPr>
            <b/>
            <sz val="9"/>
            <color indexed="81"/>
            <rFont val="Calibri"/>
            <family val="2"/>
          </rPr>
          <t>Egenandeler trenerkurs</t>
        </r>
      </text>
    </comment>
    <comment ref="J17" authorId="0">
      <text>
        <r>
          <rPr>
            <b/>
            <sz val="9"/>
            <color indexed="81"/>
            <rFont val="Calibri"/>
            <family val="2"/>
          </rPr>
          <t>Deltakeravgifter trenerkurs</t>
        </r>
      </text>
    </comment>
    <comment ref="A18" authorId="0">
      <text>
        <r>
          <rPr>
            <b/>
            <sz val="9"/>
            <color indexed="81"/>
            <rFont val="Calibri"/>
            <family val="2"/>
          </rPr>
          <t>ALLE INNTEKTER OG UTGIFTER KNYTTET TIL AVDELINGENS ARRANGEMENTER. 
Hver ankelt avdeling lager sin egen liste med arrangementer</t>
        </r>
      </text>
    </comment>
    <comment ref="F18" authorId="0">
      <text>
        <r>
          <rPr>
            <b/>
            <sz val="9"/>
            <color indexed="81"/>
            <rFont val="Calibri"/>
            <family val="2"/>
          </rPr>
          <t>Sum av alle inntekter fra alle arrangementer: 
Deltakeravgifter, inngangspenger, kiosksalg, parkering, tilskudd/ støtte offentlige, spnsorinntekter</t>
        </r>
      </text>
    </comment>
    <comment ref="G18" authorId="0">
      <text>
        <r>
          <rPr>
            <b/>
            <sz val="9"/>
            <color indexed="81"/>
            <rFont val="Calibri"/>
            <family val="2"/>
          </rPr>
          <t>Sum alle utgifter fra alle arrangementer: 
Innkjøp kioskvarer, anleggskostnader, lønn, betalingsløsninger, møter, sosial aktivitet, telefon.</t>
        </r>
      </text>
    </comment>
    <comment ref="H18" authorId="0">
      <text>
        <r>
          <rPr>
            <b/>
            <sz val="9"/>
            <color indexed="81"/>
            <rFont val="Calibri"/>
            <family val="2"/>
          </rPr>
          <t>Samlet resultat (inntekter- utgifter) for alle arrangementer</t>
        </r>
      </text>
    </comment>
    <comment ref="I18" authorId="0">
      <text>
        <r>
          <rPr>
            <b/>
            <sz val="9"/>
            <color indexed="81"/>
            <rFont val="Calibri"/>
            <family val="2"/>
          </rPr>
          <t>Sum av alle inntekter fra alle arrangementer: 
Deltakeravgifter, inngangspenger, kiosksalg, parkering, tilskudd/ støtte offentlige, spnsorinntekter</t>
        </r>
      </text>
    </comment>
    <comment ref="J18" authorId="0">
      <text>
        <r>
          <rPr>
            <b/>
            <sz val="9"/>
            <color indexed="81"/>
            <rFont val="Calibri"/>
            <family val="2"/>
          </rPr>
          <t>Sum alle utgifter fra alle arrangementer: 
Innkjøp kioskvarer, anleggskostnader, lønn, betalingsløsninger, møter, sosial aktivitet, telefon.</t>
        </r>
      </text>
    </comment>
    <comment ref="K18" authorId="0">
      <text>
        <r>
          <rPr>
            <b/>
            <sz val="9"/>
            <color indexed="81"/>
            <rFont val="Calibri"/>
            <family val="2"/>
          </rPr>
          <t>Samlet resultat (inntekter- utgifter) for alle arrangementer</t>
        </r>
      </text>
    </comment>
    <comment ref="F21" authorId="0">
      <text>
        <r>
          <rPr>
            <b/>
            <sz val="9"/>
            <color indexed="81"/>
            <rFont val="Calibri"/>
            <family val="2"/>
          </rPr>
          <t>Sum alle inntekter for anlegg</t>
        </r>
      </text>
    </comment>
    <comment ref="G21" authorId="0">
      <text>
        <r>
          <rPr>
            <b/>
            <sz val="9"/>
            <color indexed="81"/>
            <rFont val="Calibri"/>
            <family val="2"/>
          </rPr>
          <t>Sum alle utgifter for anlegg</t>
        </r>
      </text>
    </comment>
    <comment ref="H21" authorId="0">
      <text>
        <r>
          <rPr>
            <b/>
            <sz val="9"/>
            <color indexed="81"/>
            <rFont val="Calibri"/>
            <family val="2"/>
          </rPr>
          <t>Samlet resultat (inntekter - utgifter) for anlegg</t>
        </r>
      </text>
    </comment>
    <comment ref="I21" authorId="0">
      <text>
        <r>
          <rPr>
            <b/>
            <sz val="9"/>
            <color indexed="81"/>
            <rFont val="Calibri"/>
            <family val="2"/>
          </rPr>
          <t>Sum alle inntekter for anlegg</t>
        </r>
      </text>
    </comment>
    <comment ref="J21" authorId="0">
      <text>
        <r>
          <rPr>
            <b/>
            <sz val="9"/>
            <color indexed="81"/>
            <rFont val="Calibri"/>
            <family val="2"/>
          </rPr>
          <t>Sum alle utgifter for anlegg</t>
        </r>
      </text>
    </comment>
    <comment ref="K21" authorId="0">
      <text>
        <r>
          <rPr>
            <b/>
            <sz val="9"/>
            <color indexed="81"/>
            <rFont val="Calibri"/>
            <family val="2"/>
          </rPr>
          <t>Samlet resultat (inntekter - utgifter) for anlegg</t>
        </r>
      </text>
    </comment>
    <comment ref="F22" authorId="0">
      <text>
        <r>
          <rPr>
            <b/>
            <sz val="9"/>
            <color indexed="81"/>
            <rFont val="Calibri"/>
            <family val="2"/>
          </rPr>
          <t>Salg av kioskvarer</t>
        </r>
      </text>
    </comment>
    <comment ref="G22" authorId="0">
      <text>
        <r>
          <rPr>
            <b/>
            <sz val="9"/>
            <color indexed="81"/>
            <rFont val="Calibri"/>
            <family val="2"/>
          </rPr>
          <t>Innkjøp av kioskvarer</t>
        </r>
      </text>
    </comment>
    <comment ref="I22" authorId="0">
      <text>
        <r>
          <rPr>
            <b/>
            <sz val="9"/>
            <color indexed="81"/>
            <rFont val="Calibri"/>
            <family val="2"/>
          </rPr>
          <t>Salg av kioskvarer</t>
        </r>
      </text>
    </comment>
    <comment ref="J22" authorId="0">
      <text>
        <r>
          <rPr>
            <b/>
            <sz val="9"/>
            <color indexed="81"/>
            <rFont val="Calibri"/>
            <family val="2"/>
          </rPr>
          <t>Innkjøp av kioskvarer</t>
        </r>
      </text>
    </comment>
    <comment ref="A23" authorId="0">
      <text>
        <r>
          <rPr>
            <b/>
            <sz val="9"/>
            <color indexed="81"/>
            <rFont val="Calibri"/>
            <family val="2"/>
          </rPr>
          <t>ALLE INNTEKTER OG UTGIFTER KNYTTET TIL ADMINISTRASJON AV KLUBBEN</t>
        </r>
      </text>
    </comment>
    <comment ref="G23" authorId="0">
      <text>
        <r>
          <rPr>
            <b/>
            <sz val="9"/>
            <color indexed="81"/>
            <rFont val="Calibri"/>
            <family val="2"/>
          </rPr>
          <t>Sum alle kostnader til administrasjon</t>
        </r>
      </text>
    </comment>
    <comment ref="H23" authorId="0">
      <text>
        <r>
          <rPr>
            <b/>
            <sz val="9"/>
            <color indexed="81"/>
            <rFont val="Calibri"/>
            <family val="2"/>
          </rPr>
          <t>Samlet resultat (inntekter - utigfter) for administrasjon</t>
        </r>
      </text>
    </comment>
    <comment ref="J23" authorId="0">
      <text>
        <r>
          <rPr>
            <b/>
            <sz val="9"/>
            <color indexed="81"/>
            <rFont val="Calibri"/>
            <family val="2"/>
          </rPr>
          <t>Sum alle kostnader til administrasjon</t>
        </r>
      </text>
    </comment>
    <comment ref="K23" authorId="0">
      <text>
        <r>
          <rPr>
            <b/>
            <sz val="9"/>
            <color indexed="81"/>
            <rFont val="Calibri"/>
            <family val="2"/>
          </rPr>
          <t>Samlet resultat (inntekter - utigfter) for administrasjon</t>
        </r>
      </text>
    </comment>
    <comment ref="G24" authorId="0">
      <text>
        <r>
          <rPr>
            <b/>
            <sz val="9"/>
            <color indexed="81"/>
            <rFont val="Calibri"/>
            <family val="2"/>
          </rPr>
          <t>Utvikling og trykk av materiell, kjøp av annonser.</t>
        </r>
      </text>
    </comment>
    <comment ref="J24" authorId="0">
      <text>
        <r>
          <rPr>
            <b/>
            <sz val="9"/>
            <color indexed="81"/>
            <rFont val="Calibri"/>
            <family val="2"/>
          </rPr>
          <t>Utvikling og trykk av materiell, kjøp av annonser.</t>
        </r>
      </text>
    </comment>
    <comment ref="G25" authorId="0">
      <text>
        <r>
          <rPr>
            <b/>
            <sz val="9"/>
            <color indexed="81"/>
            <rFont val="Calibri"/>
            <family val="2"/>
          </rPr>
          <t>Alle typer møter og representasjonsoppdrag (eksterne, interne)</t>
        </r>
      </text>
    </comment>
    <comment ref="J25" authorId="0">
      <text>
        <r>
          <rPr>
            <b/>
            <sz val="9"/>
            <color indexed="81"/>
            <rFont val="Calibri"/>
            <family val="2"/>
          </rPr>
          <t>Alle typer møter og representasjonsoppdrag (eksterne, interne)</t>
        </r>
      </text>
    </comment>
    <comment ref="A26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TIL LAGSKASSENE I AVDELINGENE
skal gå i 0, ikke nødvendig med budsjett
</t>
        </r>
      </text>
    </comment>
    <comment ref="F26" authorId="0">
      <text>
        <r>
          <rPr>
            <b/>
            <sz val="9"/>
            <color indexed="81"/>
            <rFont val="Calibri"/>
            <family val="2"/>
          </rPr>
          <t xml:space="preserve">Dugnader som lagene/ gruppene selv gjør og som kun skal brukes av laget. </t>
        </r>
      </text>
    </comment>
    <comment ref="G26" authorId="0">
      <text>
        <r>
          <rPr>
            <b/>
            <sz val="9"/>
            <color indexed="81"/>
            <rFont val="Calibri"/>
            <family val="2"/>
          </rPr>
          <t xml:space="preserve">Alle utgifter som lagene skal dekke av egen kasse: cuper, turneringer, utstyr…..
</t>
        </r>
      </text>
    </comment>
    <comment ref="I26" authorId="0">
      <text>
        <r>
          <rPr>
            <b/>
            <sz val="9"/>
            <color indexed="81"/>
            <rFont val="Calibri"/>
            <family val="2"/>
          </rPr>
          <t xml:space="preserve">Dugnader som lagene/ gruppene selv gjør og som kun skal brukes av laget. </t>
        </r>
      </text>
    </comment>
    <comment ref="J26" authorId="0">
      <text>
        <r>
          <rPr>
            <b/>
            <sz val="9"/>
            <color indexed="81"/>
            <rFont val="Calibri"/>
            <family val="2"/>
          </rPr>
          <t xml:space="preserve">Alle utgifter som lagene skal dekke av egen kasse: cuper, turneringer, utstyr…..
</t>
        </r>
      </text>
    </comment>
  </commentList>
</comments>
</file>

<file path=xl/comments9.xml><?xml version="1.0" encoding="utf-8"?>
<comments xmlns="http://schemas.openxmlformats.org/spreadsheetml/2006/main">
  <authors>
    <author>Norges Judoforbund</author>
  </authors>
  <commentList>
    <comment ref="A4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DIREKTE TIL AKTIVITETEN I EN AVDELING
</t>
        </r>
      </text>
    </comment>
    <comment ref="C4" authorId="0">
      <text>
        <r>
          <rPr>
            <b/>
            <sz val="9"/>
            <color indexed="81"/>
            <rFont val="Calibri"/>
            <family val="2"/>
          </rPr>
          <t>Sum av alle inntekter for aktivitet</t>
        </r>
      </text>
    </comment>
    <comment ref="D4" authorId="0">
      <text>
        <r>
          <rPr>
            <b/>
            <sz val="9"/>
            <color indexed="81"/>
            <rFont val="Calibri"/>
            <family val="2"/>
          </rPr>
          <t>Sum av alle utgifter for aktivitet</t>
        </r>
      </text>
    </comment>
    <comment ref="E4" authorId="0">
      <text>
        <r>
          <rPr>
            <b/>
            <sz val="9"/>
            <color indexed="81"/>
            <rFont val="Calibri"/>
            <family val="2"/>
          </rPr>
          <t>Samlet resultat (inntekter - utgifter) for aktivitet.</t>
        </r>
      </text>
    </comment>
    <comment ref="C5" authorId="0">
      <text>
        <r>
          <rPr>
            <b/>
            <sz val="9"/>
            <color indexed="81"/>
            <rFont val="Calibri"/>
            <family val="2"/>
          </rPr>
          <t>Samlede inntekter fra treningsavgift - 30% som ikke betaler for seg.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Calibri"/>
            <family val="2"/>
          </rPr>
          <t xml:space="preserve">Gebyrer Buypass trekker fra innbetalte treningsavgifter = ca 4% 
</t>
        </r>
      </text>
    </comment>
    <comment ref="C6" authorId="0">
      <text>
        <r>
          <rPr>
            <b/>
            <sz val="9"/>
            <color indexed="81"/>
            <rFont val="Calibri"/>
            <family val="2"/>
          </rPr>
          <t>Det er kun sponsorinntekter det foreligger inngått avtaler på som skal budsjetteres.</t>
        </r>
      </text>
    </comment>
    <comment ref="D6" authorId="0">
      <text>
        <r>
          <rPr>
            <b/>
            <sz val="9"/>
            <color indexed="81"/>
            <rFont val="Calibri"/>
            <family val="2"/>
          </rPr>
          <t xml:space="preserve">Utgifter knyttet til sponsorarbeid eller til konkrete sponsoravtaler (trykk, møter, servering…..) </t>
        </r>
      </text>
    </comment>
    <comment ref="D7" authorId="0">
      <text>
        <r>
          <rPr>
            <b/>
            <sz val="9"/>
            <color indexed="81"/>
            <rFont val="Calibri"/>
            <family val="2"/>
          </rPr>
          <t>Medlemsavgifter og kontingenter til overordnede organisasjonsledd (særkretser, særforbund)</t>
        </r>
      </text>
    </comment>
    <comment ref="C8" authorId="0">
      <text>
        <r>
          <rPr>
            <b/>
            <sz val="9"/>
            <color indexed="81"/>
            <rFont val="Calibri"/>
            <family val="2"/>
          </rPr>
          <t>Egenandeler knyttet til sosiale arrangementer.</t>
        </r>
      </text>
    </comment>
    <comment ref="D8" authorId="0">
      <text>
        <r>
          <rPr>
            <b/>
            <sz val="9"/>
            <color indexed="81"/>
            <rFont val="Calibri"/>
            <family val="2"/>
          </rPr>
          <t>Utgifter knyttet til avdelingens sosiale arrangementer.</t>
        </r>
      </text>
    </comment>
    <comment ref="A9" authorId="0">
      <text>
        <r>
          <rPr>
            <b/>
            <sz val="9"/>
            <color indexed="81"/>
            <rFont val="Calibri"/>
            <family val="2"/>
          </rPr>
          <t>ALLE INNTEKTER OG UTGIFTER KNYTTET TIL KURS OG KUNNSKAP I AVDELINGENE</t>
        </r>
      </text>
    </comment>
    <comment ref="C9" authorId="0">
      <text>
        <r>
          <rPr>
            <b/>
            <sz val="9"/>
            <color indexed="81"/>
            <rFont val="Calibri"/>
            <family val="2"/>
          </rPr>
          <t>Sum alle inntekter for kompetanse</t>
        </r>
      </text>
    </comment>
    <comment ref="D9" authorId="0">
      <text>
        <r>
          <rPr>
            <b/>
            <sz val="9"/>
            <color indexed="81"/>
            <rFont val="Calibri"/>
            <family val="2"/>
          </rPr>
          <t>Sum alle utgifter for kompetanse</t>
        </r>
      </text>
    </comment>
    <comment ref="E9" authorId="0">
      <text>
        <r>
          <rPr>
            <b/>
            <sz val="9"/>
            <color indexed="81"/>
            <rFont val="Calibri"/>
            <family val="2"/>
          </rPr>
          <t>Samlet resultat (inntekter- utgifter) for kompetanse</t>
        </r>
      </text>
    </comment>
    <comment ref="D10" authorId="0">
      <text>
        <r>
          <rPr>
            <b/>
            <sz val="9"/>
            <color indexed="81"/>
            <rFont val="Calibri"/>
            <family val="2"/>
          </rPr>
          <t>Kostnader opprettelse og drift av sportslig utvalg i avdelingen</t>
        </r>
      </text>
    </comment>
    <comment ref="A11" authorId="0">
      <text>
        <r>
          <rPr>
            <b/>
            <sz val="9"/>
            <color indexed="81"/>
            <rFont val="Calibri"/>
            <family val="2"/>
          </rPr>
          <t>ALLE INNTEKTER OG UTGIFTER KNYTTET TIL AVDELINGENS ARRANGEMENTER. 
Hver ankelt avdeling lager sin egen liste med arrangementer</t>
        </r>
      </text>
    </comment>
    <comment ref="C11" authorId="0">
      <text>
        <r>
          <rPr>
            <b/>
            <sz val="9"/>
            <color indexed="81"/>
            <rFont val="Calibri"/>
            <family val="2"/>
          </rPr>
          <t>Sum av alle inntekter fra alle arrangementer: 
Deltakeravgifter, inngangspenger, kiosksalg, parkering, tilskudd/ støtte offentlige, spnsorinntekter</t>
        </r>
      </text>
    </comment>
    <comment ref="D11" authorId="0">
      <text>
        <r>
          <rPr>
            <b/>
            <sz val="9"/>
            <color indexed="81"/>
            <rFont val="Calibri"/>
            <family val="2"/>
          </rPr>
          <t>Sum alle utgifter fra alle arrangementer: 
Innkjøp kioskvarer, anleggskostnader, lønn, betalingsløsninger, møter, sosial aktivitet, telefon.</t>
        </r>
      </text>
    </comment>
    <comment ref="E11" authorId="0">
      <text>
        <r>
          <rPr>
            <b/>
            <sz val="9"/>
            <color indexed="81"/>
            <rFont val="Calibri"/>
            <family val="2"/>
          </rPr>
          <t>Samlet resultat (inntekter- utgifter) for alle arrangementer</t>
        </r>
      </text>
    </comment>
    <comment ref="C13" authorId="0">
      <text>
        <r>
          <rPr>
            <b/>
            <sz val="9"/>
            <color indexed="81"/>
            <rFont val="Calibri"/>
            <family val="2"/>
          </rPr>
          <t>Sum alle inntekter for anlegg</t>
        </r>
      </text>
    </comment>
    <comment ref="D13" authorId="0">
      <text>
        <r>
          <rPr>
            <b/>
            <sz val="9"/>
            <color indexed="81"/>
            <rFont val="Calibri"/>
            <family val="2"/>
          </rPr>
          <t>Sum alle utgifter for anlegg</t>
        </r>
      </text>
    </comment>
    <comment ref="E13" authorId="0">
      <text>
        <r>
          <rPr>
            <b/>
            <sz val="9"/>
            <color indexed="81"/>
            <rFont val="Calibri"/>
            <family val="2"/>
          </rPr>
          <t>Samlet resultat (inntekter - utgifter) for anlegg</t>
        </r>
      </text>
    </comment>
    <comment ref="C14" authorId="0">
      <text>
        <r>
          <rPr>
            <b/>
            <sz val="9"/>
            <color indexed="81"/>
            <rFont val="Calibri"/>
            <family val="2"/>
          </rPr>
          <t>Salg av kioskvarer</t>
        </r>
      </text>
    </comment>
    <comment ref="D14" authorId="0">
      <text>
        <r>
          <rPr>
            <b/>
            <sz val="9"/>
            <color indexed="81"/>
            <rFont val="Calibri"/>
            <family val="2"/>
          </rPr>
          <t>Innkjøp av kioskvarer</t>
        </r>
      </text>
    </comment>
    <comment ref="A15" authorId="0">
      <text>
        <r>
          <rPr>
            <b/>
            <sz val="9"/>
            <color indexed="81"/>
            <rFont val="Calibri"/>
            <family val="2"/>
          </rPr>
          <t>ALLE INNTEKTER OG UTGIFTER KNYTTET TIL ADMINISTRASJON AV KLUBBEN</t>
        </r>
      </text>
    </comment>
    <comment ref="D15" authorId="0">
      <text>
        <r>
          <rPr>
            <b/>
            <sz val="9"/>
            <color indexed="81"/>
            <rFont val="Calibri"/>
            <family val="2"/>
          </rPr>
          <t>Sum alle kostnader til administrasjon</t>
        </r>
      </text>
    </comment>
    <comment ref="E15" authorId="0">
      <text>
        <r>
          <rPr>
            <b/>
            <sz val="9"/>
            <color indexed="81"/>
            <rFont val="Calibri"/>
            <family val="2"/>
          </rPr>
          <t>Samlet resultat (inntekter - utigfter) for administrasjon</t>
        </r>
      </text>
    </comment>
    <comment ref="D17" authorId="0">
      <text>
        <r>
          <rPr>
            <b/>
            <sz val="9"/>
            <color indexed="81"/>
            <rFont val="Calibri"/>
            <family val="2"/>
          </rPr>
          <t>Utvikling og trykk av materiell, kjøp av annonser.</t>
        </r>
      </text>
    </comment>
    <comment ref="D18" authorId="0">
      <text>
        <r>
          <rPr>
            <b/>
            <sz val="9"/>
            <color indexed="81"/>
            <rFont val="Calibri"/>
            <family val="2"/>
          </rPr>
          <t>Alle typer møter og representasjonsoppdrag (eksterne, interne)</t>
        </r>
      </text>
    </comment>
    <comment ref="A19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TIL LAGSKASSENE I AVDELINGENE
skal gå i 0, ikke nødvendig med budsjett
</t>
        </r>
      </text>
    </comment>
    <comment ref="C19" authorId="0">
      <text>
        <r>
          <rPr>
            <b/>
            <sz val="9"/>
            <color indexed="81"/>
            <rFont val="Calibri"/>
            <family val="2"/>
          </rPr>
          <t xml:space="preserve">Dugnader som lagene/ gruppene selv gjør og som kun skal brukes av laget. </t>
        </r>
      </text>
    </comment>
    <comment ref="D19" authorId="0">
      <text>
        <r>
          <rPr>
            <b/>
            <sz val="9"/>
            <color indexed="81"/>
            <rFont val="Calibri"/>
            <family val="2"/>
          </rPr>
          <t xml:space="preserve">Alle utgifter som lagene skal dekke av egen kasse: cuper, turneringer, utstyr…..
</t>
        </r>
      </text>
    </comment>
  </commentList>
</comments>
</file>

<file path=xl/sharedStrings.xml><?xml version="1.0" encoding="utf-8"?>
<sst xmlns="http://schemas.openxmlformats.org/spreadsheetml/2006/main" count="593" uniqueCount="197">
  <si>
    <t>Budsjett</t>
  </si>
  <si>
    <t>Regnskap</t>
  </si>
  <si>
    <t>KOMPETANSE</t>
  </si>
  <si>
    <t>ARRANGEMENT</t>
  </si>
  <si>
    <t>ADMINISTRASJON</t>
  </si>
  <si>
    <t>ANLEGG</t>
  </si>
  <si>
    <t>Sportslig utvalg</t>
  </si>
  <si>
    <t>Kursing ansatte</t>
  </si>
  <si>
    <t>Sommerpatruljen</t>
  </si>
  <si>
    <t>Drift av kontoret</t>
  </si>
  <si>
    <t>Forsikringer</t>
  </si>
  <si>
    <t>Eksterne kurs for tillitsvalgte</t>
  </si>
  <si>
    <t xml:space="preserve">Anleggskonsulent </t>
  </si>
  <si>
    <t>Kontanthåndtering</t>
  </si>
  <si>
    <t>Medlemsavgift</t>
  </si>
  <si>
    <t>Tilskudd fond og stiftelser</t>
  </si>
  <si>
    <t>Grasrotmidler</t>
  </si>
  <si>
    <t>Gebyrer</t>
  </si>
  <si>
    <t>Betalingsløsninger</t>
  </si>
  <si>
    <t>Sponsorer</t>
  </si>
  <si>
    <t>Dugnad</t>
  </si>
  <si>
    <t>Revisjon</t>
  </si>
  <si>
    <t xml:space="preserve">Bjølsenhallen </t>
  </si>
  <si>
    <t>Inntekter</t>
  </si>
  <si>
    <t>Utgifter</t>
  </si>
  <si>
    <t>Resultat</t>
  </si>
  <si>
    <t>IT</t>
  </si>
  <si>
    <t>Markedsføring</t>
  </si>
  <si>
    <t xml:space="preserve">AKTIVITET  </t>
  </si>
  <si>
    <t>LAGSKASSER</t>
  </si>
  <si>
    <t>Daglig leder</t>
  </si>
  <si>
    <t>Møte og representasjon</t>
  </si>
  <si>
    <t>Salg av profil- og supporterutstyr</t>
  </si>
  <si>
    <t>Lederkurs</t>
  </si>
  <si>
    <t>SUM</t>
  </si>
  <si>
    <t>Åpen dag Bjølsenhallen</t>
  </si>
  <si>
    <t>Administrasjonstilskudd Oslo kommune</t>
  </si>
  <si>
    <t>Frivilligshetsmidler bydel Sagene</t>
  </si>
  <si>
    <t>Momskompensasjon</t>
  </si>
  <si>
    <t>Anleggsfond</t>
  </si>
  <si>
    <t>Sagene Ifs kursplan</t>
  </si>
  <si>
    <t>AVDELING:  SYKKEL</t>
  </si>
  <si>
    <t>Treningsavgift</t>
  </si>
  <si>
    <t>Kontingenter/ medlemskap</t>
  </si>
  <si>
    <t>Sosial aktivitet</t>
  </si>
  <si>
    <t>Klatrekongen</t>
  </si>
  <si>
    <t>Kiosk</t>
  </si>
  <si>
    <t>LAM- midler</t>
  </si>
  <si>
    <t>Utstyr lagene</t>
  </si>
  <si>
    <t>Serieavgifter, lagavgifter</t>
  </si>
  <si>
    <t>Cuper, stevner, turneringer</t>
  </si>
  <si>
    <t>Lisenser/ forsikringer</t>
  </si>
  <si>
    <t>Bøter, disiplinærsaker, ikke møtt</t>
  </si>
  <si>
    <t>Trenerkurs</t>
  </si>
  <si>
    <t>Skoleprosjekt</t>
  </si>
  <si>
    <t>AVDELING: VIA</t>
  </si>
  <si>
    <t>Utstyr trenere og lagledere</t>
  </si>
  <si>
    <t>Utstyr dommere</t>
  </si>
  <si>
    <t>Overganger</t>
  </si>
  <si>
    <t>Dispensasjoner/ omberamminger</t>
  </si>
  <si>
    <t>Baneleie</t>
  </si>
  <si>
    <t>Dommerkurs</t>
  </si>
  <si>
    <t>Norway cup</t>
  </si>
  <si>
    <t>Tine fotballskole</t>
  </si>
  <si>
    <t>Sagene- dagen</t>
  </si>
  <si>
    <t>Futsalskole</t>
  </si>
  <si>
    <t>Voldsløkka garderober</t>
  </si>
  <si>
    <t>Bjølsenparken</t>
  </si>
  <si>
    <t>Budsjett 2017</t>
  </si>
  <si>
    <t xml:space="preserve">Elitekamper innebandy </t>
  </si>
  <si>
    <t>Minirunden</t>
  </si>
  <si>
    <t>Meny- cup</t>
  </si>
  <si>
    <t>Brytestevne</t>
  </si>
  <si>
    <t>Voldsløkka kunstis</t>
  </si>
  <si>
    <t>Skoleprosjektet</t>
  </si>
  <si>
    <t>AVDELING: FOTBALL</t>
  </si>
  <si>
    <t xml:space="preserve">AVDELING: HOVED </t>
  </si>
  <si>
    <t>AVDELING: FOTBALL SENIOR</t>
  </si>
  <si>
    <t>AVDELING: BANDY</t>
  </si>
  <si>
    <t>AVDELING: LANDHOCKEY</t>
  </si>
  <si>
    <t>AVDELING: BRYTING</t>
  </si>
  <si>
    <t>AVDELING: ALLIDRETT</t>
  </si>
  <si>
    <t>AVDELING: TENNIS</t>
  </si>
  <si>
    <t>AKTIVITET</t>
  </si>
  <si>
    <t>INNTEKTER</t>
  </si>
  <si>
    <t>UTGIFTER</t>
  </si>
  <si>
    <t>RESULTAT</t>
  </si>
  <si>
    <t>Allidrettslekene</t>
  </si>
  <si>
    <t>Voldsløkka tennisbaner</t>
  </si>
  <si>
    <t>AVDELING: SENIOR INNEBANDY</t>
  </si>
  <si>
    <t>AVDELING: JUNIOR INNEBANDY</t>
  </si>
  <si>
    <t>Totalbudsjett 2017</t>
  </si>
  <si>
    <t>Utstyr trenere/lagledere/spillere</t>
  </si>
  <si>
    <t xml:space="preserve">Utstyr dommere </t>
  </si>
  <si>
    <t>INNEBANDY SAMLET</t>
  </si>
  <si>
    <t>FOTBALL SAMLET</t>
  </si>
  <si>
    <t>Totalt budsjett 2017</t>
  </si>
  <si>
    <t>ALLIDRETT SAMLET</t>
  </si>
  <si>
    <t>Total budsjett 2017</t>
  </si>
  <si>
    <t>Skoleprosjekter</t>
  </si>
  <si>
    <t>Turnering nybegynnere</t>
  </si>
  <si>
    <t>RUGBY SAMLET</t>
  </si>
  <si>
    <t>AVDELING: JUNIOR</t>
  </si>
  <si>
    <t>AVDELING: SENIOR</t>
  </si>
  <si>
    <t>Tilskudd Oslo kommune</t>
  </si>
  <si>
    <t>Driftsbidrag</t>
  </si>
  <si>
    <t>Vedlikehold</t>
  </si>
  <si>
    <t>Drift</t>
  </si>
  <si>
    <t>Driftssjef</t>
  </si>
  <si>
    <t>Driftsassistenter</t>
  </si>
  <si>
    <t>Regler for utleie må avklares med kommunen</t>
  </si>
  <si>
    <t>Ismaskin, traktor</t>
  </si>
  <si>
    <t>Diverse mindre vedlikehold</t>
  </si>
  <si>
    <t>100 % stilling</t>
  </si>
  <si>
    <t>50 % stilling til sammen</t>
  </si>
  <si>
    <t>Forutsetninger:</t>
  </si>
  <si>
    <t>Dugnaden går til å dekke driften av banen, gir ikke penger i kassa til avdelingene</t>
  </si>
  <si>
    <t>Oslo kommune</t>
  </si>
  <si>
    <t>Et grovt anslag</t>
  </si>
  <si>
    <t>Anlegg og kiosk driftes på dugnad i helgene og på kveldstid hverdager</t>
  </si>
  <si>
    <t xml:space="preserve">Driftssjefen tar seg av drift av alle øvrige anlegg i klubben (Bjølsenhallen, resten av Voldsløkka), internfakturering må avklares. </t>
  </si>
  <si>
    <t>Utleie og reklame</t>
  </si>
  <si>
    <t>Fotballskolen storby</t>
  </si>
  <si>
    <t>Voldsløkka landhockey</t>
  </si>
  <si>
    <t>Landhockeyskolen storby</t>
  </si>
  <si>
    <t>Innebandyskolen storby</t>
  </si>
  <si>
    <t>Bandyskolen storby</t>
  </si>
  <si>
    <t>Trenere lagene/ gruppene</t>
  </si>
  <si>
    <t>Trenere/instruktører</t>
  </si>
  <si>
    <t>Bryteskolen storby</t>
  </si>
  <si>
    <t>Rugbyskolen storby</t>
  </si>
  <si>
    <t>Tenniskolen storby</t>
  </si>
  <si>
    <t>Innkreving av avgifter</t>
  </si>
  <si>
    <t>Bjølsen kunstgress vinter</t>
  </si>
  <si>
    <t>Bjølsen kunstgress sommer</t>
  </si>
  <si>
    <t>Dommere</t>
  </si>
  <si>
    <t>PROSJEKTNR</t>
  </si>
  <si>
    <t>PROSJEKTNAVN</t>
  </si>
  <si>
    <t>Trenere lagene/gruppene</t>
  </si>
  <si>
    <t>Utstyr lagene/ gruppene</t>
  </si>
  <si>
    <t>Bøter</t>
  </si>
  <si>
    <t>Premier / gevinster</t>
  </si>
  <si>
    <t>Åpen dag</t>
  </si>
  <si>
    <t>Storbytiltak</t>
  </si>
  <si>
    <t>Tine- fotballskole</t>
  </si>
  <si>
    <t>Futsalskolen</t>
  </si>
  <si>
    <t>Sagenedagen fotball</t>
  </si>
  <si>
    <t>Elitekamper innebandy</t>
  </si>
  <si>
    <t>Minirunden innebandy</t>
  </si>
  <si>
    <t>Meny- cup innebandy</t>
  </si>
  <si>
    <t>Klatrekongen sykkel</t>
  </si>
  <si>
    <t>Turnering rugby</t>
  </si>
  <si>
    <t>Anleggskonsulent</t>
  </si>
  <si>
    <t>Bjølsenhallen</t>
  </si>
  <si>
    <t>Tilskudd bydel Sagene</t>
  </si>
  <si>
    <t>INNEBANDY</t>
  </si>
  <si>
    <t>Menn elite innebandy</t>
  </si>
  <si>
    <t>Damer elite innebandy</t>
  </si>
  <si>
    <t>Gutt 2000 innebandy</t>
  </si>
  <si>
    <t>Jente 2001innebandy</t>
  </si>
  <si>
    <t>Gutt 2003 innebandy</t>
  </si>
  <si>
    <t>Jente 2002 - 2004 innebandy</t>
  </si>
  <si>
    <t>Minigutt innebandy</t>
  </si>
  <si>
    <t>Minijente innebandy</t>
  </si>
  <si>
    <t>FOTBALL</t>
  </si>
  <si>
    <t xml:space="preserve">Futsal </t>
  </si>
  <si>
    <t>Gutt junior fotball</t>
  </si>
  <si>
    <t>Gutt 2001 fotball</t>
  </si>
  <si>
    <t>Jente 2002 fotball</t>
  </si>
  <si>
    <t>Gutt 2002 fotball</t>
  </si>
  <si>
    <t>Jente 2003 fotball</t>
  </si>
  <si>
    <t>Gutt 2003 fotball</t>
  </si>
  <si>
    <t>Jente 2004 fotball</t>
  </si>
  <si>
    <t>Gutt 2004 fotball</t>
  </si>
  <si>
    <t>Jente 2005 fotball</t>
  </si>
  <si>
    <t>Gutt 2005 fotball</t>
  </si>
  <si>
    <t>Jente 2006 fotball</t>
  </si>
  <si>
    <t>Gutt 2006 fotball</t>
  </si>
  <si>
    <t>Jente 2007 fotball</t>
  </si>
  <si>
    <t>Gutt 2007 fotball</t>
  </si>
  <si>
    <t>Jente 2008 fotball</t>
  </si>
  <si>
    <t>Gutt 2008 fotball</t>
  </si>
  <si>
    <t>Jente 2009 fotball</t>
  </si>
  <si>
    <t>HOVED</t>
  </si>
  <si>
    <t>ALLIDRETT</t>
  </si>
  <si>
    <t>LANDHOCKEY</t>
  </si>
  <si>
    <t>BANDY</t>
  </si>
  <si>
    <t>BRYTING</t>
  </si>
  <si>
    <t>RUGBY</t>
  </si>
  <si>
    <t>SYKKEL</t>
  </si>
  <si>
    <t>TENNIS</t>
  </si>
  <si>
    <t>Aktivitet</t>
  </si>
  <si>
    <t>Kompetanse</t>
  </si>
  <si>
    <t>Arrangement</t>
  </si>
  <si>
    <t>Anlegg</t>
  </si>
  <si>
    <t>Administrasjon</t>
  </si>
  <si>
    <t>Lagskasser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</si>
</sst>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i/>
      <sz val="12"/>
      <color theme="1"/>
      <name val="Calibri"/>
      <scheme val="minor"/>
    </font>
    <font>
      <b/>
      <sz val="9"/>
      <color indexed="81"/>
      <name val="Calibri"/>
      <family val="2"/>
    </font>
    <font>
      <sz val="12"/>
      <name val="Calibri"/>
    </font>
    <font>
      <sz val="12"/>
      <name val="Calibri"/>
      <scheme val="minor"/>
    </font>
    <font>
      <sz val="9"/>
      <color indexed="81"/>
      <name val="Calibri"/>
      <family val="2"/>
    </font>
    <font>
      <b/>
      <sz val="12"/>
      <color rgb="FF000000"/>
      <name val="Calibri"/>
    </font>
    <font>
      <b/>
      <i/>
      <sz val="12"/>
      <color rgb="FF000000"/>
      <name val="Calibri"/>
    </font>
    <font>
      <i/>
      <sz val="12"/>
      <color rgb="FF000000"/>
      <name val="Calibri"/>
    </font>
    <font>
      <sz val="12"/>
      <color rgb="FF000000"/>
      <name val="Calibri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b/>
      <sz val="16"/>
      <color rgb="FFFF0000"/>
      <name val="Calibri"/>
      <scheme val="minor"/>
    </font>
    <font>
      <sz val="16"/>
      <color rgb="FFFF0000"/>
      <name val="Calibri"/>
      <scheme val="minor"/>
    </font>
    <font>
      <b/>
      <sz val="12"/>
      <name val="Calibri"/>
      <scheme val="minor"/>
    </font>
    <font>
      <i/>
      <sz val="12"/>
      <name val="Calibri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scheme val="minor"/>
    </font>
    <font>
      <i/>
      <sz val="16"/>
      <color theme="1"/>
      <name val="Calibri"/>
      <scheme val="minor"/>
    </font>
    <font>
      <i/>
      <sz val="16"/>
      <color rgb="FF00000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7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0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0" xfId="0" applyFont="1" applyAlignment="1">
      <alignment horizontal="right"/>
    </xf>
    <xf numFmtId="0" fontId="2" fillId="4" borderId="1" xfId="0" applyFont="1" applyFill="1" applyBorder="1"/>
    <xf numFmtId="0" fontId="0" fillId="4" borderId="1" xfId="0" applyFill="1" applyBorder="1"/>
    <xf numFmtId="0" fontId="0" fillId="3" borderId="1" xfId="0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8" fillId="0" borderId="1" xfId="0" applyFont="1" applyBorder="1"/>
    <xf numFmtId="0" fontId="0" fillId="3" borderId="0" xfId="0" applyFill="1"/>
    <xf numFmtId="0" fontId="0" fillId="3" borderId="1" xfId="0" applyFont="1" applyFill="1" applyBorder="1" applyAlignment="1">
      <alignment horizontal="right"/>
    </xf>
    <xf numFmtId="0" fontId="2" fillId="0" borderId="1" xfId="73" applyFont="1" applyBorder="1"/>
    <xf numFmtId="0" fontId="2" fillId="0" borderId="0" xfId="73" applyFont="1"/>
    <xf numFmtId="0" fontId="5" fillId="0" borderId="1" xfId="73" applyFont="1" applyBorder="1"/>
    <xf numFmtId="0" fontId="6" fillId="0" borderId="0" xfId="73" applyFont="1"/>
    <xf numFmtId="0" fontId="6" fillId="0" borderId="1" xfId="73" applyFont="1" applyBorder="1"/>
    <xf numFmtId="0" fontId="2" fillId="4" borderId="1" xfId="73" applyFont="1" applyFill="1" applyBorder="1"/>
    <xf numFmtId="0" fontId="1" fillId="4" borderId="1" xfId="73" applyFill="1" applyBorder="1"/>
    <xf numFmtId="0" fontId="1" fillId="0" borderId="0" xfId="73"/>
    <xf numFmtId="0" fontId="1" fillId="0" borderId="1" xfId="73" applyBorder="1" applyAlignment="1">
      <alignment horizontal="right"/>
    </xf>
    <xf numFmtId="0" fontId="1" fillId="0" borderId="1" xfId="73" applyBorder="1"/>
    <xf numFmtId="0" fontId="1" fillId="5" borderId="1" xfId="73" applyFill="1" applyBorder="1"/>
    <xf numFmtId="0" fontId="1" fillId="3" borderId="1" xfId="73" applyFill="1" applyBorder="1" applyAlignment="1">
      <alignment horizontal="right"/>
    </xf>
    <xf numFmtId="0" fontId="9" fillId="3" borderId="1" xfId="73" applyFont="1" applyFill="1" applyBorder="1" applyAlignment="1">
      <alignment horizontal="right"/>
    </xf>
    <xf numFmtId="0" fontId="2" fillId="2" borderId="1" xfId="73" applyFont="1" applyFill="1" applyBorder="1" applyAlignment="1">
      <alignment horizontal="left"/>
    </xf>
    <xf numFmtId="0" fontId="2" fillId="2" borderId="1" xfId="73" applyFont="1" applyFill="1" applyBorder="1"/>
    <xf numFmtId="0" fontId="1" fillId="0" borderId="0" xfId="73" applyFont="1" applyAlignment="1">
      <alignment horizontal="right"/>
    </xf>
    <xf numFmtId="0" fontId="11" fillId="0" borderId="2" xfId="0" applyFont="1" applyBorder="1"/>
    <xf numFmtId="0" fontId="11" fillId="0" borderId="0" xfId="0" applyFont="1"/>
    <xf numFmtId="0" fontId="0" fillId="0" borderId="0" xfId="0" applyFont="1" applyAlignment="1"/>
    <xf numFmtId="0" fontId="12" fillId="0" borderId="2" xfId="0" applyFont="1" applyBorder="1"/>
    <xf numFmtId="0" fontId="13" fillId="0" borderId="0" xfId="0" applyFont="1"/>
    <xf numFmtId="0" fontId="13" fillId="0" borderId="2" xfId="0" applyFont="1" applyBorder="1"/>
    <xf numFmtId="0" fontId="11" fillId="6" borderId="2" xfId="0" applyFont="1" applyFill="1" applyBorder="1"/>
    <xf numFmtId="0" fontId="0" fillId="6" borderId="2" xfId="0" applyFont="1" applyFill="1" applyBorder="1"/>
    <xf numFmtId="0" fontId="0" fillId="0" borderId="2" xfId="0" applyFont="1" applyBorder="1" applyAlignment="1">
      <alignment horizontal="right"/>
    </xf>
    <xf numFmtId="0" fontId="0" fillId="0" borderId="2" xfId="0" applyFont="1" applyBorder="1" applyAlignment="1"/>
    <xf numFmtId="0" fontId="0" fillId="0" borderId="2" xfId="0" applyFont="1" applyBorder="1"/>
    <xf numFmtId="0" fontId="0" fillId="7" borderId="2" xfId="0" applyFont="1" applyFill="1" applyBorder="1"/>
    <xf numFmtId="0" fontId="0" fillId="8" borderId="2" xfId="0" applyFont="1" applyFill="1" applyBorder="1"/>
    <xf numFmtId="0" fontId="0" fillId="8" borderId="2" xfId="0" applyFont="1" applyFill="1" applyBorder="1" applyAlignment="1">
      <alignment horizontal="right"/>
    </xf>
    <xf numFmtId="0" fontId="11" fillId="9" borderId="2" xfId="0" applyFont="1" applyFill="1" applyBorder="1" applyAlignment="1">
      <alignment horizontal="left"/>
    </xf>
    <xf numFmtId="0" fontId="11" fillId="9" borderId="2" xfId="0" applyFont="1" applyFill="1" applyBorder="1"/>
    <xf numFmtId="0" fontId="0" fillId="0" borderId="0" xfId="0" applyFont="1"/>
    <xf numFmtId="0" fontId="0" fillId="5" borderId="1" xfId="0" applyFill="1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ont="1" applyFill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0" fontId="18" fillId="0" borderId="0" xfId="0" applyFont="1"/>
    <xf numFmtId="0" fontId="9" fillId="4" borderId="1" xfId="0" applyFont="1" applyFill="1" applyBorder="1"/>
    <xf numFmtId="0" fontId="0" fillId="10" borderId="1" xfId="0" applyFill="1" applyBorder="1"/>
    <xf numFmtId="0" fontId="19" fillId="4" borderId="1" xfId="0" applyFont="1" applyFill="1" applyBorder="1"/>
    <xf numFmtId="0" fontId="19" fillId="2" borderId="1" xfId="0" applyFont="1" applyFill="1" applyBorder="1" applyAlignment="1">
      <alignment horizontal="left"/>
    </xf>
    <xf numFmtId="0" fontId="19" fillId="2" borderId="1" xfId="0" applyFont="1" applyFill="1" applyBorder="1"/>
    <xf numFmtId="0" fontId="20" fillId="11" borderId="1" xfId="0" applyFont="1" applyFill="1" applyBorder="1"/>
    <xf numFmtId="0" fontId="6" fillId="12" borderId="1" xfId="0" applyFont="1" applyFill="1" applyBorder="1"/>
    <xf numFmtId="0" fontId="6" fillId="13" borderId="1" xfId="0" applyFont="1" applyFill="1" applyBorder="1"/>
    <xf numFmtId="0" fontId="0" fillId="4" borderId="6" xfId="0" applyFill="1" applyBorder="1"/>
    <xf numFmtId="0" fontId="0" fillId="0" borderId="6" xfId="0" applyBorder="1"/>
    <xf numFmtId="0" fontId="0" fillId="5" borderId="6" xfId="0" applyFill="1" applyBorder="1"/>
    <xf numFmtId="0" fontId="0" fillId="3" borderId="6" xfId="0" applyFill="1" applyBorder="1"/>
    <xf numFmtId="0" fontId="9" fillId="4" borderId="6" xfId="0" applyFont="1" applyFill="1" applyBorder="1"/>
    <xf numFmtId="0" fontId="0" fillId="0" borderId="6" xfId="0" applyBorder="1" applyAlignment="1">
      <alignment horizontal="right"/>
    </xf>
    <xf numFmtId="0" fontId="19" fillId="2" borderId="6" xfId="0" applyFont="1" applyFill="1" applyBorder="1"/>
    <xf numFmtId="0" fontId="20" fillId="11" borderId="7" xfId="0" applyFont="1" applyFill="1" applyBorder="1"/>
    <xf numFmtId="0" fontId="9" fillId="4" borderId="7" xfId="0" applyFont="1" applyFill="1" applyBorder="1"/>
    <xf numFmtId="0" fontId="0" fillId="0" borderId="7" xfId="0" applyBorder="1"/>
    <xf numFmtId="0" fontId="0" fillId="4" borderId="7" xfId="0" applyFill="1" applyBorder="1"/>
    <xf numFmtId="0" fontId="0" fillId="0" borderId="7" xfId="0" applyBorder="1" applyAlignment="1">
      <alignment horizontal="right"/>
    </xf>
    <xf numFmtId="0" fontId="19" fillId="2" borderId="7" xfId="0" applyFont="1" applyFill="1" applyBorder="1"/>
    <xf numFmtId="0" fontId="6" fillId="13" borderId="6" xfId="0" applyFont="1" applyFill="1" applyBorder="1"/>
    <xf numFmtId="0" fontId="9" fillId="3" borderId="6" xfId="0" applyFont="1" applyFill="1" applyBorder="1"/>
    <xf numFmtId="0" fontId="6" fillId="12" borderId="7" xfId="0" applyFont="1" applyFill="1" applyBorder="1"/>
    <xf numFmtId="0" fontId="0" fillId="10" borderId="7" xfId="0" applyFill="1" applyBorder="1"/>
    <xf numFmtId="0" fontId="6" fillId="12" borderId="10" xfId="0" applyFont="1" applyFill="1" applyBorder="1"/>
    <xf numFmtId="0" fontId="0" fillId="4" borderId="10" xfId="0" applyFill="1" applyBorder="1"/>
    <xf numFmtId="0" fontId="0" fillId="0" borderId="10" xfId="0" applyBorder="1"/>
    <xf numFmtId="0" fontId="0" fillId="10" borderId="10" xfId="0" applyFill="1" applyBorder="1"/>
    <xf numFmtId="0" fontId="0" fillId="5" borderId="10" xfId="0" applyFill="1" applyBorder="1"/>
    <xf numFmtId="0" fontId="0" fillId="3" borderId="10" xfId="0" applyFill="1" applyBorder="1"/>
    <xf numFmtId="0" fontId="9" fillId="4" borderId="10" xfId="0" applyFont="1" applyFill="1" applyBorder="1"/>
    <xf numFmtId="0" fontId="0" fillId="0" borderId="10" xfId="0" applyBorder="1" applyAlignment="1">
      <alignment horizontal="right"/>
    </xf>
    <xf numFmtId="0" fontId="19" fillId="2" borderId="10" xfId="0" applyFont="1" applyFill="1" applyBorder="1"/>
    <xf numFmtId="0" fontId="0" fillId="3" borderId="7" xfId="0" applyFill="1" applyBorder="1"/>
    <xf numFmtId="0" fontId="9" fillId="3" borderId="0" xfId="0" applyFont="1" applyFill="1"/>
    <xf numFmtId="0" fontId="0" fillId="3" borderId="7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6" fillId="0" borderId="0" xfId="0" applyFont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5" fillId="0" borderId="1" xfId="0" applyFont="1" applyBorder="1" applyAlignment="1">
      <alignment horizontal="center"/>
    </xf>
    <xf numFmtId="0" fontId="6" fillId="11" borderId="1" xfId="0" applyFont="1" applyFill="1" applyBorder="1"/>
    <xf numFmtId="0" fontId="6" fillId="11" borderId="1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7" xfId="0" applyFont="1" applyFill="1" applyBorder="1"/>
    <xf numFmtId="0" fontId="0" fillId="0" borderId="1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" fontId="0" fillId="4" borderId="1" xfId="0" applyNumberFormat="1" applyFill="1" applyBorder="1"/>
    <xf numFmtId="1" fontId="0" fillId="0" borderId="1" xfId="0" applyNumberFormat="1" applyFont="1" applyBorder="1" applyAlignment="1">
      <alignment horizontal="right"/>
    </xf>
    <xf numFmtId="1" fontId="2" fillId="2" borderId="1" xfId="0" applyNumberFormat="1" applyFont="1" applyFill="1" applyBorder="1"/>
    <xf numFmtId="1" fontId="0" fillId="0" borderId="1" xfId="0" applyNumberFormat="1" applyBorder="1"/>
    <xf numFmtId="0" fontId="0" fillId="3" borderId="6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5" borderId="6" xfId="0" applyFont="1" applyFill="1" applyBorder="1" applyAlignment="1">
      <alignment horizontal="right" vertical="center"/>
    </xf>
    <xf numFmtId="0" fontId="2" fillId="2" borderId="10" xfId="0" applyFont="1" applyFill="1" applyBorder="1"/>
    <xf numFmtId="0" fontId="6" fillId="11" borderId="9" xfId="0" applyFont="1" applyFill="1" applyBorder="1"/>
    <xf numFmtId="0" fontId="6" fillId="13" borderId="6" xfId="0" applyFont="1" applyFill="1" applyBorder="1" applyAlignment="1">
      <alignment vertical="center"/>
    </xf>
    <xf numFmtId="0" fontId="6" fillId="13" borderId="1" xfId="0" applyFont="1" applyFill="1" applyBorder="1" applyAlignment="1">
      <alignment vertical="center"/>
    </xf>
    <xf numFmtId="0" fontId="0" fillId="13" borderId="10" xfId="0" applyFill="1" applyBorder="1"/>
    <xf numFmtId="0" fontId="15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20" fillId="11" borderId="9" xfId="0" applyFont="1" applyFill="1" applyBorder="1"/>
    <xf numFmtId="0" fontId="2" fillId="2" borderId="9" xfId="0" applyFont="1" applyFill="1" applyBorder="1" applyAlignment="1">
      <alignment horizontal="left"/>
    </xf>
    <xf numFmtId="0" fontId="0" fillId="4" borderId="1" xfId="0" applyFont="1" applyFill="1" applyBorder="1" applyAlignment="1"/>
    <xf numFmtId="0" fontId="0" fillId="4" borderId="9" xfId="0" applyFont="1" applyFill="1" applyBorder="1" applyAlignment="1"/>
    <xf numFmtId="0" fontId="0" fillId="3" borderId="1" xfId="0" applyFont="1" applyFill="1" applyBorder="1" applyAlignment="1"/>
    <xf numFmtId="0" fontId="0" fillId="3" borderId="9" xfId="0" applyFont="1" applyFill="1" applyBorder="1" applyAlignment="1"/>
    <xf numFmtId="0" fontId="0" fillId="4" borderId="9" xfId="0" applyFont="1" applyFill="1" applyBorder="1"/>
    <xf numFmtId="0" fontId="0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2" fillId="0" borderId="0" xfId="0" applyFont="1"/>
    <xf numFmtId="0" fontId="21" fillId="0" borderId="0" xfId="0" applyFont="1"/>
    <xf numFmtId="0" fontId="0" fillId="0" borderId="2" xfId="0" applyFont="1" applyFill="1" applyBorder="1"/>
    <xf numFmtId="0" fontId="14" fillId="0" borderId="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2" borderId="6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3" xfId="0" applyFont="1" applyBorder="1"/>
    <xf numFmtId="0" fontId="12" fillId="0" borderId="3" xfId="0" applyFont="1" applyBorder="1"/>
    <xf numFmtId="0" fontId="11" fillId="6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4" borderId="1" xfId="73" applyFont="1" applyFill="1" applyBorder="1" applyAlignment="1">
      <alignment horizontal="center" vertical="center"/>
    </xf>
    <xf numFmtId="0" fontId="1" fillId="0" borderId="1" xfId="73" applyBorder="1" applyAlignment="1">
      <alignment horizontal="center" vertical="center"/>
    </xf>
    <xf numFmtId="0" fontId="1" fillId="3" borderId="1" xfId="73" applyFill="1" applyBorder="1" applyAlignment="1">
      <alignment horizontal="center" vertical="center"/>
    </xf>
    <xf numFmtId="0" fontId="2" fillId="2" borderId="1" xfId="73" applyFont="1" applyFill="1" applyBorder="1" applyAlignment="1">
      <alignment horizontal="center" vertical="center"/>
    </xf>
    <xf numFmtId="0" fontId="1" fillId="0" borderId="1" xfId="73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0" borderId="0" xfId="0" applyBorder="1"/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2" fillId="0" borderId="0" xfId="0" applyFont="1" applyBorder="1"/>
    <xf numFmtId="0" fontId="21" fillId="0" borderId="0" xfId="0" applyFont="1" applyBorder="1"/>
    <xf numFmtId="0" fontId="0" fillId="3" borderId="0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1" fontId="16" fillId="0" borderId="1" xfId="0" applyNumberFormat="1" applyFont="1" applyBorder="1"/>
    <xf numFmtId="0" fontId="24" fillId="0" borderId="1" xfId="0" applyFont="1" applyBorder="1" applyAlignment="1">
      <alignment horizontal="right"/>
    </xf>
    <xf numFmtId="1" fontId="18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7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2" fillId="13" borderId="6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0" fontId="20" fillId="11" borderId="7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13" fillId="0" borderId="3" xfId="0" applyFont="1" applyBorder="1" applyAlignment="1">
      <alignment horizontal="center"/>
    </xf>
    <xf numFmtId="0" fontId="19" fillId="11" borderId="9" xfId="0" applyFont="1" applyFill="1" applyBorder="1" applyAlignment="1">
      <alignment horizontal="center"/>
    </xf>
    <xf numFmtId="0" fontId="20" fillId="11" borderId="9" xfId="0" applyFont="1" applyFill="1" applyBorder="1" applyAlignment="1">
      <alignment horizontal="center"/>
    </xf>
    <xf numFmtId="0" fontId="2" fillId="0" borderId="1" xfId="73" applyFont="1" applyBorder="1" applyAlignment="1">
      <alignment horizontal="center"/>
    </xf>
    <xf numFmtId="0" fontId="6" fillId="0" borderId="1" xfId="73" applyFont="1" applyBorder="1" applyAlignment="1">
      <alignment horizontal="center"/>
    </xf>
  </cellXfs>
  <cellStyles count="276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Fulgt hyperkobling" xfId="16" builtinId="9" hidden="1"/>
    <cellStyle name="Fulgt hyperkobling" xfId="18" builtinId="9" hidden="1"/>
    <cellStyle name="Fulgt hyperkobling" xfId="20" builtinId="9" hidden="1"/>
    <cellStyle name="Fulgt hyperkobling" xfId="22" builtinId="9" hidden="1"/>
    <cellStyle name="Fulgt hyperkobling" xfId="24" builtinId="9" hidden="1"/>
    <cellStyle name="Fulgt hyperkobling" xfId="26" builtinId="9" hidden="1"/>
    <cellStyle name="Fulgt hyperkobling" xfId="28" builtinId="9" hidden="1"/>
    <cellStyle name="Fulgt hyperkobling" xfId="30" builtinId="9" hidden="1"/>
    <cellStyle name="Fulgt hyperkobling" xfId="32" builtinId="9" hidden="1"/>
    <cellStyle name="Fulgt hyperkobling" xfId="34" builtinId="9" hidden="1"/>
    <cellStyle name="Fulgt hyperkobling" xfId="36" builtinId="9" hidden="1"/>
    <cellStyle name="Fulgt hyperkobling" xfId="38" builtinId="9" hidden="1"/>
    <cellStyle name="Fulgt hyperkobling" xfId="40" builtinId="9" hidden="1"/>
    <cellStyle name="Fulgt hyperkobling" xfId="42" builtinId="9" hidden="1"/>
    <cellStyle name="Fulgt hyperkobling" xfId="44" builtinId="9" hidden="1"/>
    <cellStyle name="Fulgt hyperkobling" xfId="46" builtinId="9" hidden="1"/>
    <cellStyle name="Fulgt hyperkobling" xfId="48" builtinId="9" hidden="1"/>
    <cellStyle name="Fulgt hyperkobling" xfId="50" builtinId="9" hidden="1"/>
    <cellStyle name="Fulgt hyperkobling" xfId="52" builtinId="9" hidden="1"/>
    <cellStyle name="Fulgt hyperkobling" xfId="54" builtinId="9" hidden="1"/>
    <cellStyle name="Fulgt hyperkobling" xfId="56" builtinId="9" hidden="1"/>
    <cellStyle name="Fulgt hyperkobling" xfId="58" builtinId="9" hidden="1"/>
    <cellStyle name="Fulgt hyperkobling" xfId="60" builtinId="9" hidden="1"/>
    <cellStyle name="Fulgt hyperkobling" xfId="62" builtinId="9" hidden="1"/>
    <cellStyle name="Fulgt hyperkobling" xfId="64" builtinId="9" hidden="1"/>
    <cellStyle name="Fulgt hyperkobling" xfId="66" builtinId="9" hidden="1"/>
    <cellStyle name="Fulgt hyperkobling" xfId="68" builtinId="9" hidden="1"/>
    <cellStyle name="Fulgt hyperkobling" xfId="70" builtinId="9" hidden="1"/>
    <cellStyle name="Fulgt hyperkobling" xfId="72" builtinId="9" hidden="1"/>
    <cellStyle name="Fulgt hyperkobling" xfId="75" builtinId="9" hidden="1"/>
    <cellStyle name="Fulgt hyperkobling" xfId="77" builtinId="9" hidden="1"/>
    <cellStyle name="Fulgt hyperkobling" xfId="79" builtinId="9" hidden="1"/>
    <cellStyle name="Fulgt hyperkobling" xfId="81" builtinId="9" hidden="1"/>
    <cellStyle name="Fulgt hyperkobling" xfId="83" builtinId="9" hidden="1"/>
    <cellStyle name="Fulgt hyperkobling" xfId="85" builtinId="9" hidden="1"/>
    <cellStyle name="Fulgt hyperkobling" xfId="87" builtinId="9" hidden="1"/>
    <cellStyle name="Fulgt hyperkobling" xfId="89" builtinId="9" hidden="1"/>
    <cellStyle name="Fulgt hyperkobling" xfId="91" builtinId="9" hidden="1"/>
    <cellStyle name="Fulgt hyperkobling" xfId="93" builtinId="9" hidden="1"/>
    <cellStyle name="Fulgt hyperkobling" xfId="95" builtinId="9" hidden="1"/>
    <cellStyle name="Fulgt hyperkobling" xfId="97" builtinId="9" hidden="1"/>
    <cellStyle name="Fulgt hyperkobling" xfId="99" builtinId="9" hidden="1"/>
    <cellStyle name="Fulgt hyperkobling" xfId="101" builtinId="9" hidden="1"/>
    <cellStyle name="Fulgt hyperkobling" xfId="103" builtinId="9" hidden="1"/>
    <cellStyle name="Fulgt hyperkobling" xfId="105" builtinId="9" hidden="1"/>
    <cellStyle name="Fulgt hyperkobling" xfId="107" builtinId="9" hidden="1"/>
    <cellStyle name="Fulgt hyperkobling" xfId="109" builtinId="9" hidden="1"/>
    <cellStyle name="Fulgt hyperkobling" xfId="111" builtinId="9" hidden="1"/>
    <cellStyle name="Fulgt hyperkobling" xfId="113" builtinId="9" hidden="1"/>
    <cellStyle name="Fulgt hyperkobling" xfId="115" builtinId="9" hidden="1"/>
    <cellStyle name="Fulgt hyperkobling" xfId="117" builtinId="9" hidden="1"/>
    <cellStyle name="Fulgt hyperkobling" xfId="119" builtinId="9" hidden="1"/>
    <cellStyle name="Fulgt hyperkobling" xfId="121" builtinId="9" hidden="1"/>
    <cellStyle name="Fulgt hyperkobling" xfId="123" builtinId="9" hidden="1"/>
    <cellStyle name="Fulgt hyperkobling" xfId="125" builtinId="9" hidden="1"/>
    <cellStyle name="Fulgt hyperkobling" xfId="127" builtinId="9" hidden="1"/>
    <cellStyle name="Fulgt hyperkobling" xfId="129" builtinId="9" hidden="1"/>
    <cellStyle name="Fulgt hyperkobling" xfId="131" builtinId="9" hidden="1"/>
    <cellStyle name="Fulgt hyperkobling" xfId="133" builtinId="9" hidden="1"/>
    <cellStyle name="Fulgt hyperkobling" xfId="135" builtinId="9" hidden="1"/>
    <cellStyle name="Fulgt hyperkobling" xfId="137" builtinId="9" hidden="1"/>
    <cellStyle name="Fulgt hyperkobling" xfId="139" builtinId="9" hidden="1"/>
    <cellStyle name="Fulgt hyperkobling" xfId="141" builtinId="9" hidden="1"/>
    <cellStyle name="Fulgt hyperkobling" xfId="143" builtinId="9" hidden="1"/>
    <cellStyle name="Fulgt hyperkobling" xfId="145" builtinId="9" hidden="1"/>
    <cellStyle name="Fulgt hyperkobling" xfId="147" builtinId="9" hidden="1"/>
    <cellStyle name="Fulgt hyperkobling" xfId="149" builtinId="9" hidden="1"/>
    <cellStyle name="Fulgt hyperkobling" xfId="151" builtinId="9" hidden="1"/>
    <cellStyle name="Fulgt hyperkobling" xfId="153" builtinId="9" hidden="1"/>
    <cellStyle name="Fulgt hyperkobling" xfId="155" builtinId="9" hidden="1"/>
    <cellStyle name="Fulgt hyperkobling" xfId="157" builtinId="9" hidden="1"/>
    <cellStyle name="Fulgt hyperkobling" xfId="159" builtinId="9" hidden="1"/>
    <cellStyle name="Fulgt hyperkobling" xfId="161" builtinId="9" hidden="1"/>
    <cellStyle name="Fulgt hyperkobling" xfId="163" builtinId="9" hidden="1"/>
    <cellStyle name="Fulgt hyperkobling" xfId="165" builtinId="9" hidden="1"/>
    <cellStyle name="Fulgt hyperkobling" xfId="167" builtinId="9" hidden="1"/>
    <cellStyle name="Fulgt hyperkobling" xfId="169" builtinId="9" hidden="1"/>
    <cellStyle name="Fulgt hyperkobling" xfId="171" builtinId="9" hidden="1"/>
    <cellStyle name="Fulgt hyperkobling" xfId="173" builtinId="9" hidden="1"/>
    <cellStyle name="Fulgt hyperkobling" xfId="175" builtinId="9" hidden="1"/>
    <cellStyle name="Fulgt hyperkobling" xfId="177" builtinId="9" hidden="1"/>
    <cellStyle name="Fulgt hyperkobling" xfId="179" builtinId="9" hidden="1"/>
    <cellStyle name="Fulgt hyperkobling" xfId="181" builtinId="9" hidden="1"/>
    <cellStyle name="Fulgt hyperkobling" xfId="183" builtinId="9" hidden="1"/>
    <cellStyle name="Fulgt hyperkobling" xfId="185" builtinId="9" hidden="1"/>
    <cellStyle name="Fulgt hyperkobling" xfId="187" builtinId="9" hidden="1"/>
    <cellStyle name="Fulgt hyperkobling" xfId="189" builtinId="9" hidden="1"/>
    <cellStyle name="Fulgt hyperkobling" xfId="191" builtinId="9" hidden="1"/>
    <cellStyle name="Fulgt hyperkobling" xfId="193" builtinId="9" hidden="1"/>
    <cellStyle name="Fulgt hyperkobling" xfId="195" builtinId="9" hidden="1"/>
    <cellStyle name="Fulgt hyperkobling" xfId="197" builtinId="9" hidden="1"/>
    <cellStyle name="Fulgt hyperkobling" xfId="199" builtinId="9" hidden="1"/>
    <cellStyle name="Fulgt hyperkobling" xfId="201" builtinId="9" hidden="1"/>
    <cellStyle name="Fulgt hyperkobling" xfId="203" builtinId="9" hidden="1"/>
    <cellStyle name="Fulgt hyperkobling" xfId="205" builtinId="9" hidden="1"/>
    <cellStyle name="Fulgt hyperkobling" xfId="207" builtinId="9" hidden="1"/>
    <cellStyle name="Fulgt hyperkobling" xfId="209" builtinId="9" hidden="1"/>
    <cellStyle name="Fulgt hyperkobling" xfId="211" builtinId="9" hidden="1"/>
    <cellStyle name="Fulgt hyperkobling" xfId="213" builtinId="9" hidden="1"/>
    <cellStyle name="Fulgt hyperkobling" xfId="215" builtinId="9" hidden="1"/>
    <cellStyle name="Fulgt hyperkobling" xfId="217" builtinId="9" hidden="1"/>
    <cellStyle name="Fulgt hyperkobling" xfId="219" builtinId="9" hidden="1"/>
    <cellStyle name="Fulgt hyperkobling" xfId="221" builtinId="9" hidden="1"/>
    <cellStyle name="Fulgt hyperkobling" xfId="223" builtinId="9" hidden="1"/>
    <cellStyle name="Fulgt hyperkobling" xfId="225" builtinId="9" hidden="1"/>
    <cellStyle name="Fulgt hyperkobling" xfId="227" builtinId="9" hidden="1"/>
    <cellStyle name="Fulgt hyperkobling" xfId="229" builtinId="9" hidden="1"/>
    <cellStyle name="Fulgt hyperkobling" xfId="231" builtinId="9" hidden="1"/>
    <cellStyle name="Fulgt hyperkobling" xfId="233" builtinId="9" hidden="1"/>
    <cellStyle name="Fulgt hyperkobling" xfId="235" builtinId="9" hidden="1"/>
    <cellStyle name="Fulgt hyperkobling" xfId="237" builtinId="9" hidden="1"/>
    <cellStyle name="Fulgt hyperkobling" xfId="239" builtinId="9" hidden="1"/>
    <cellStyle name="Fulgt hyperkobling" xfId="241" builtinId="9" hidden="1"/>
    <cellStyle name="Fulgt hyperkobling" xfId="243" builtinId="9" hidden="1"/>
    <cellStyle name="Fulgt hyperkobling" xfId="245" builtinId="9" hidden="1"/>
    <cellStyle name="Fulgt hyperkobling" xfId="247" builtinId="9" hidden="1"/>
    <cellStyle name="Fulgt hyperkobling" xfId="249" builtinId="9" hidden="1"/>
    <cellStyle name="Fulgt hyperkobling" xfId="251" builtinId="9" hidden="1"/>
    <cellStyle name="Fulgt hyperkobling" xfId="253" builtinId="9" hidden="1"/>
    <cellStyle name="Fulgt hyperkobling" xfId="255" builtinId="9" hidden="1"/>
    <cellStyle name="Fulgt hyperkobling" xfId="257" builtinId="9" hidden="1"/>
    <cellStyle name="Fulgt hyperkobling" xfId="259" builtinId="9" hidden="1"/>
    <cellStyle name="Fulgt hyperkobling" xfId="261" builtinId="9" hidden="1"/>
    <cellStyle name="Fulgt hyperkobling" xfId="263" builtinId="9" hidden="1"/>
    <cellStyle name="Fulgt hyperkobling" xfId="265" builtinId="9" hidden="1"/>
    <cellStyle name="Fulgt hyperkobling" xfId="267" builtinId="9" hidden="1"/>
    <cellStyle name="Fulgt hyperkobling" xfId="269" builtinId="9" hidden="1"/>
    <cellStyle name="Fulgt hyperkobling" xfId="271" builtinId="9" hidden="1"/>
    <cellStyle name="Fulgt hyperkobling" xfId="273" builtinId="9" hidden="1"/>
    <cellStyle name="Fulgt hyperkobling" xfId="275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4" builtinId="8" hidden="1"/>
    <cellStyle name="Hyperkobling" xfId="76" builtinId="8" hidden="1"/>
    <cellStyle name="Hyperkobling" xfId="78" builtinId="8" hidden="1"/>
    <cellStyle name="Hyperkobling" xfId="80" builtinId="8" hidden="1"/>
    <cellStyle name="Hyperkobling" xfId="82" builtinId="8" hidden="1"/>
    <cellStyle name="Hyperkobling" xfId="84" builtinId="8" hidden="1"/>
    <cellStyle name="Hyperkobling" xfId="86" builtinId="8" hidden="1"/>
    <cellStyle name="Hyperkobling" xfId="88" builtinId="8" hidden="1"/>
    <cellStyle name="Hyperkobling" xfId="90" builtinId="8" hidden="1"/>
    <cellStyle name="Hyperkobling" xfId="92" builtinId="8" hidden="1"/>
    <cellStyle name="Hyperkobling" xfId="94" builtinId="8" hidden="1"/>
    <cellStyle name="Hyperkobling" xfId="96" builtinId="8" hidden="1"/>
    <cellStyle name="Hyperkobling" xfId="98" builtinId="8" hidden="1"/>
    <cellStyle name="Hyperkobling" xfId="100" builtinId="8" hidden="1"/>
    <cellStyle name="Hyperkobling" xfId="102" builtinId="8" hidden="1"/>
    <cellStyle name="Hyperkobling" xfId="104" builtinId="8" hidden="1"/>
    <cellStyle name="Hyperkobling" xfId="106" builtinId="8" hidden="1"/>
    <cellStyle name="Hyperkobling" xfId="108" builtinId="8" hidden="1"/>
    <cellStyle name="Hyperkobling" xfId="110" builtinId="8" hidden="1"/>
    <cellStyle name="Hyperkobling" xfId="112" builtinId="8" hidden="1"/>
    <cellStyle name="Hyperkobling" xfId="114" builtinId="8" hidden="1"/>
    <cellStyle name="Hyperkobling" xfId="116" builtinId="8" hidden="1"/>
    <cellStyle name="Hyperkobling" xfId="118" builtinId="8" hidden="1"/>
    <cellStyle name="Hyperkobling" xfId="120" builtinId="8" hidden="1"/>
    <cellStyle name="Hyperkobling" xfId="122" builtinId="8" hidden="1"/>
    <cellStyle name="Hyperkobling" xfId="124" builtinId="8" hidden="1"/>
    <cellStyle name="Hyperkobling" xfId="126" builtinId="8" hidden="1"/>
    <cellStyle name="Hyperkobling" xfId="128" builtinId="8" hidden="1"/>
    <cellStyle name="Hyperkobling" xfId="130" builtinId="8" hidden="1"/>
    <cellStyle name="Hyperkobling" xfId="132" builtinId="8" hidden="1"/>
    <cellStyle name="Hyperkobling" xfId="134" builtinId="8" hidden="1"/>
    <cellStyle name="Hyperkobling" xfId="136" builtinId="8" hidden="1"/>
    <cellStyle name="Hyperkobling" xfId="138" builtinId="8" hidden="1"/>
    <cellStyle name="Hyperkobling" xfId="140" builtinId="8" hidden="1"/>
    <cellStyle name="Hyperkobling" xfId="142" builtinId="8" hidden="1"/>
    <cellStyle name="Hyperkobling" xfId="144" builtinId="8" hidden="1"/>
    <cellStyle name="Hyperkobling" xfId="146" builtinId="8" hidden="1"/>
    <cellStyle name="Hyperkobling" xfId="148" builtinId="8" hidden="1"/>
    <cellStyle name="Hyperkobling" xfId="150" builtinId="8" hidden="1"/>
    <cellStyle name="Hyperkobling" xfId="152" builtinId="8" hidden="1"/>
    <cellStyle name="Hyperkobling" xfId="154" builtinId="8" hidden="1"/>
    <cellStyle name="Hyperkobling" xfId="156" builtinId="8" hidden="1"/>
    <cellStyle name="Hyperkobling" xfId="158" builtinId="8" hidden="1"/>
    <cellStyle name="Hyperkobling" xfId="160" builtinId="8" hidden="1"/>
    <cellStyle name="Hyperkobling" xfId="162" builtinId="8" hidden="1"/>
    <cellStyle name="Hyperkobling" xfId="164" builtinId="8" hidden="1"/>
    <cellStyle name="Hyperkobling" xfId="166" builtinId="8" hidden="1"/>
    <cellStyle name="Hyperkobling" xfId="168" builtinId="8" hidden="1"/>
    <cellStyle name="Hyperkobling" xfId="170" builtinId="8" hidden="1"/>
    <cellStyle name="Hyperkobling" xfId="172" builtinId="8" hidden="1"/>
    <cellStyle name="Hyperkobling" xfId="174" builtinId="8" hidden="1"/>
    <cellStyle name="Hyperkobling" xfId="176" builtinId="8" hidden="1"/>
    <cellStyle name="Hyperkobling" xfId="178" builtinId="8" hidden="1"/>
    <cellStyle name="Hyperkobling" xfId="180" builtinId="8" hidden="1"/>
    <cellStyle name="Hyperkobling" xfId="182" builtinId="8" hidden="1"/>
    <cellStyle name="Hyperkobling" xfId="184" builtinId="8" hidden="1"/>
    <cellStyle name="Hyperkobling" xfId="186" builtinId="8" hidden="1"/>
    <cellStyle name="Hyperkobling" xfId="188" builtinId="8" hidden="1"/>
    <cellStyle name="Hyperkobling" xfId="190" builtinId="8" hidden="1"/>
    <cellStyle name="Hyperkobling" xfId="192" builtinId="8" hidden="1"/>
    <cellStyle name="Hyperkobling" xfId="194" builtinId="8" hidden="1"/>
    <cellStyle name="Hyperkobling" xfId="196" builtinId="8" hidden="1"/>
    <cellStyle name="Hyperkobling" xfId="198" builtinId="8" hidden="1"/>
    <cellStyle name="Hyperkobling" xfId="200" builtinId="8" hidden="1"/>
    <cellStyle name="Hyperkobling" xfId="202" builtinId="8" hidden="1"/>
    <cellStyle name="Hyperkobling" xfId="204" builtinId="8" hidden="1"/>
    <cellStyle name="Hyperkobling" xfId="206" builtinId="8" hidden="1"/>
    <cellStyle name="Hyperkobling" xfId="208" builtinId="8" hidden="1"/>
    <cellStyle name="Hyperkobling" xfId="210" builtinId="8" hidden="1"/>
    <cellStyle name="Hyperkobling" xfId="212" builtinId="8" hidden="1"/>
    <cellStyle name="Hyperkobling" xfId="214" builtinId="8" hidden="1"/>
    <cellStyle name="Hyperkobling" xfId="216" builtinId="8" hidden="1"/>
    <cellStyle name="Hyperkobling" xfId="218" builtinId="8" hidden="1"/>
    <cellStyle name="Hyperkobling" xfId="220" builtinId="8" hidden="1"/>
    <cellStyle name="Hyperkobling" xfId="222" builtinId="8" hidden="1"/>
    <cellStyle name="Hyperkobling" xfId="224" builtinId="8" hidden="1"/>
    <cellStyle name="Hyperkobling" xfId="226" builtinId="8" hidden="1"/>
    <cellStyle name="Hyperkobling" xfId="228" builtinId="8" hidden="1"/>
    <cellStyle name="Hyperkobling" xfId="230" builtinId="8" hidden="1"/>
    <cellStyle name="Hyperkobling" xfId="232" builtinId="8" hidden="1"/>
    <cellStyle name="Hyperkobling" xfId="234" builtinId="8" hidden="1"/>
    <cellStyle name="Hyperkobling" xfId="236" builtinId="8" hidden="1"/>
    <cellStyle name="Hyperkobling" xfId="238" builtinId="8" hidden="1"/>
    <cellStyle name="Hyperkobling" xfId="240" builtinId="8" hidden="1"/>
    <cellStyle name="Hyperkobling" xfId="242" builtinId="8" hidden="1"/>
    <cellStyle name="Hyperkobling" xfId="244" builtinId="8" hidden="1"/>
    <cellStyle name="Hyperkobling" xfId="246" builtinId="8" hidden="1"/>
    <cellStyle name="Hyperkobling" xfId="248" builtinId="8" hidden="1"/>
    <cellStyle name="Hyperkobling" xfId="250" builtinId="8" hidden="1"/>
    <cellStyle name="Hyperkobling" xfId="252" builtinId="8" hidden="1"/>
    <cellStyle name="Hyperkobling" xfId="254" builtinId="8" hidden="1"/>
    <cellStyle name="Hyperkobling" xfId="256" builtinId="8" hidden="1"/>
    <cellStyle name="Hyperkobling" xfId="258" builtinId="8" hidden="1"/>
    <cellStyle name="Hyperkobling" xfId="260" builtinId="8" hidden="1"/>
    <cellStyle name="Hyperkobling" xfId="262" builtinId="8" hidden="1"/>
    <cellStyle name="Hyperkobling" xfId="264" builtinId="8" hidden="1"/>
    <cellStyle name="Hyperkobling" xfId="266" builtinId="8" hidden="1"/>
    <cellStyle name="Hyperkobling" xfId="268" builtinId="8" hidden="1"/>
    <cellStyle name="Hyperkobling" xfId="270" builtinId="8" hidden="1"/>
    <cellStyle name="Hyperkobling" xfId="272" builtinId="8" hidden="1"/>
    <cellStyle name="Hyperkobling" xfId="274" builtinId="8" hidden="1"/>
    <cellStyle name="Normal" xfId="0" builtinId="0"/>
    <cellStyle name="Normal 2" xfId="7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D81"/>
  <sheetViews>
    <sheetView tabSelected="1" zoomScale="125" zoomScaleNormal="125" zoomScalePageLayoutView="125" workbookViewId="0">
      <selection activeCell="I9" sqref="I9"/>
    </sheetView>
  </sheetViews>
  <sheetFormatPr baseColWidth="10" defaultRowHeight="20" outlineLevelRow="1" x14ac:dyDescent="0"/>
  <cols>
    <col min="1" max="1" width="21.83203125" style="57" bestFit="1" customWidth="1"/>
    <col min="2" max="2" width="14" style="58" bestFit="1" customWidth="1"/>
    <col min="3" max="3" width="13.5" style="58" bestFit="1" customWidth="1"/>
    <col min="4" max="4" width="12.83203125" style="58" bestFit="1" customWidth="1"/>
    <col min="5" max="16384" width="10.83203125" style="58"/>
  </cols>
  <sheetData>
    <row r="1" spans="1:4" s="57" customFormat="1">
      <c r="A1" s="129"/>
      <c r="B1" s="129" t="s">
        <v>84</v>
      </c>
      <c r="C1" s="129" t="s">
        <v>85</v>
      </c>
      <c r="D1" s="129" t="s">
        <v>86</v>
      </c>
    </row>
    <row r="2" spans="1:4">
      <c r="A2" s="129" t="s">
        <v>83</v>
      </c>
      <c r="B2" s="130">
        <f>Hoved!C4+Allidrett!C4+Fotball!C4+Innebandy!C4+Landhockey!C4+Bandy!C4+Bryting!C4+Rugby!C4+Sykkel!C4+Tennis!C4</f>
        <v>2203500</v>
      </c>
      <c r="C2" s="130">
        <f>Hoved!D4+Allidrett!D4+Fotball!D4+Innebandy!D4+Landhockey!D4+Bandy!D4+Bryting!D4+Rugby!D4+Sykkel!D4+Tennis!D4</f>
        <v>2312000</v>
      </c>
      <c r="D2" s="130">
        <f t="shared" ref="D2:D8" si="0">B2-C2</f>
        <v>-108500</v>
      </c>
    </row>
    <row r="3" spans="1:4">
      <c r="A3" s="129" t="s">
        <v>2</v>
      </c>
      <c r="B3" s="130">
        <f>Hoved!C8+Allidrett!C13+Fotball!C22+Innebandy!C23+Landhockey!C16+Bandy!C23+Bryting!C20+Rugby!C15+Sykkel!C9+Tennis!C18</f>
        <v>5000</v>
      </c>
      <c r="C3" s="130">
        <f>Hoved!D8+Allidrett!D13+Fotball!D22+Innebandy!D23+Landhockey!D16+Bandy!D23+Bryting!D20+Rugby!D15+Sykkel!D9+Tennis!D18</f>
        <v>297000</v>
      </c>
      <c r="D3" s="130">
        <f t="shared" si="0"/>
        <v>-292000</v>
      </c>
    </row>
    <row r="4" spans="1:4">
      <c r="A4" s="129" t="s">
        <v>3</v>
      </c>
      <c r="B4" s="130">
        <f>Hoved!C14+Allidrett!C16+Fotball!C26+Innebandy!C28+Landhockey!C18+Bandy!C25+Bryting!C23+Rugby!C18+Sykkel!C11+Tennis!C21</f>
        <v>600000</v>
      </c>
      <c r="C4" s="130">
        <f>Hoved!D14+Allidrett!D16+Fotball!D26+Innebandy!D28+Landhockey!D18+Bandy!D25+Bryting!D23+Rugby!D18+Sykkel!D11+Tennis!D21</f>
        <v>511000</v>
      </c>
      <c r="D4" s="130">
        <f t="shared" si="0"/>
        <v>89000</v>
      </c>
    </row>
    <row r="5" spans="1:4">
      <c r="A5" s="129" t="s">
        <v>5</v>
      </c>
      <c r="B5" s="130">
        <f>Hoved!C17+Fotball!C32+Innebandy!C34+Landhockey!C21+Bandy!C28+Bryting!C26+Rugby!I21+Sykkel!C13+Tennis!C23+Allidrett!C18</f>
        <v>1513000</v>
      </c>
      <c r="C5" s="130">
        <f>Hoved!D17+Fotball!D32+Innebandy!D34+Landhockey!D21+Bandy!D28+Bryting!D26+Rugby!J21+Sykkel!D13+Tennis!D23+Allidrett!D18</f>
        <v>965000</v>
      </c>
      <c r="D5" s="130">
        <f t="shared" si="0"/>
        <v>548000</v>
      </c>
    </row>
    <row r="6" spans="1:4">
      <c r="A6" s="129" t="s">
        <v>4</v>
      </c>
      <c r="B6" s="130">
        <f>Hoved!C21+Allidrett!C20+Fotball!C38+Innebandy!C36+Landhockey!C24+Bandy!C31+Bryting!C28+Rugby!C23+Sykkel!C15+Tennis!C26</f>
        <v>1112000</v>
      </c>
      <c r="C6" s="130">
        <f>Hoved!D21+Allidrett!D20+Fotball!D38+Innebandy!D36+Landhockey!D24+Bandy!D31+Bryting!D28+Rugby!D23+Sykkel!D15+Tennis!D26</f>
        <v>1282500</v>
      </c>
      <c r="D6" s="130">
        <f t="shared" si="0"/>
        <v>-170500</v>
      </c>
    </row>
    <row r="7" spans="1:4">
      <c r="A7" s="129" t="s">
        <v>29</v>
      </c>
      <c r="B7" s="130">
        <f>Hoved!C40+Fotball!C41+Innebandy!C39+Landhockey!C27+Bandy!C34+Bryting!C31+Rugby!C26+Sykkel!C19+Tennis!C29+Allidrett!C26</f>
        <v>0</v>
      </c>
      <c r="C7" s="130">
        <f>Hoved!D40+Fotball!D41+Innebandy!D39+Landhockey!D27+Bandy!D34+Bryting!D31+Rugby!D26+Sykkel!D19+Tennis!D29+Allidrett!D26</f>
        <v>66000</v>
      </c>
      <c r="D7" s="130">
        <f t="shared" si="0"/>
        <v>-66000</v>
      </c>
    </row>
    <row r="8" spans="1:4" s="59" customFormat="1">
      <c r="A8" s="131" t="s">
        <v>34</v>
      </c>
      <c r="B8" s="132">
        <f>SUM(B2:B7)</f>
        <v>5433500</v>
      </c>
      <c r="C8" s="132">
        <f>SUM(C2:C7)</f>
        <v>5433500</v>
      </c>
      <c r="D8" s="132">
        <f t="shared" si="0"/>
        <v>0</v>
      </c>
    </row>
    <row r="9" spans="1:4" ht="50" customHeight="1"/>
    <row r="10" spans="1:4">
      <c r="A10" s="129"/>
      <c r="B10" s="129" t="s">
        <v>84</v>
      </c>
      <c r="C10" s="129" t="s">
        <v>85</v>
      </c>
      <c r="D10" s="129" t="s">
        <v>86</v>
      </c>
    </row>
    <row r="11" spans="1:4" collapsed="1">
      <c r="A11" s="129" t="s">
        <v>183</v>
      </c>
      <c r="B11" s="130">
        <f>Hoved!C41</f>
        <v>1457000</v>
      </c>
      <c r="C11" s="130">
        <f>Hoved!D41</f>
        <v>1452500</v>
      </c>
      <c r="D11" s="130">
        <f>B11-C11</f>
        <v>4500</v>
      </c>
    </row>
    <row r="12" spans="1:4" hidden="1" outlineLevel="1">
      <c r="A12" s="200" t="s">
        <v>191</v>
      </c>
      <c r="B12" s="130">
        <f>Hoved!C4</f>
        <v>0</v>
      </c>
      <c r="C12" s="130">
        <f>Hoved!D4</f>
        <v>0</v>
      </c>
      <c r="D12" s="130">
        <f>B12-C12</f>
        <v>0</v>
      </c>
    </row>
    <row r="13" spans="1:4" hidden="1" outlineLevel="1">
      <c r="A13" s="200" t="s">
        <v>192</v>
      </c>
      <c r="B13" s="130">
        <f>Hoved!C8</f>
        <v>5000</v>
      </c>
      <c r="C13" s="130">
        <f>Hoved!D8</f>
        <v>90000</v>
      </c>
      <c r="D13" s="130">
        <f t="shared" ref="D13:D17" si="1">B13-C13</f>
        <v>-85000</v>
      </c>
    </row>
    <row r="14" spans="1:4" hidden="1" outlineLevel="1">
      <c r="A14" s="200" t="s">
        <v>193</v>
      </c>
      <c r="B14" s="130">
        <f>Hoved!C14</f>
        <v>75000</v>
      </c>
      <c r="C14" s="130">
        <f>Hoved!D14</f>
        <v>40000</v>
      </c>
      <c r="D14" s="130">
        <f t="shared" si="1"/>
        <v>35000</v>
      </c>
    </row>
    <row r="15" spans="1:4" hidden="1" outlineLevel="1">
      <c r="A15" s="200" t="s">
        <v>194</v>
      </c>
      <c r="B15" s="130">
        <f>Hoved!C17</f>
        <v>270000</v>
      </c>
      <c r="C15" s="130">
        <f>Hoved!D17</f>
        <v>120000</v>
      </c>
      <c r="D15" s="130">
        <f t="shared" si="1"/>
        <v>150000</v>
      </c>
    </row>
    <row r="16" spans="1:4" hidden="1" outlineLevel="1">
      <c r="A16" s="200" t="s">
        <v>195</v>
      </c>
      <c r="B16" s="130">
        <f>Hoved!C21</f>
        <v>1107000</v>
      </c>
      <c r="C16" s="130">
        <f>Hoved!D21</f>
        <v>1202500</v>
      </c>
      <c r="D16" s="130">
        <f t="shared" si="1"/>
        <v>-95500</v>
      </c>
    </row>
    <row r="17" spans="1:4" hidden="1" outlineLevel="1">
      <c r="A17" s="200" t="s">
        <v>196</v>
      </c>
      <c r="B17" s="130">
        <f>Hoved!C40</f>
        <v>0</v>
      </c>
      <c r="C17" s="130">
        <f>Hoved!D40</f>
        <v>0</v>
      </c>
      <c r="D17" s="130">
        <f t="shared" si="1"/>
        <v>0</v>
      </c>
    </row>
    <row r="18" spans="1:4" collapsed="1">
      <c r="A18" s="129" t="s">
        <v>184</v>
      </c>
      <c r="B18" s="130">
        <f>Allidrett!C27</f>
        <v>414000</v>
      </c>
      <c r="C18" s="130">
        <f>Allidrett!D27</f>
        <v>414000</v>
      </c>
      <c r="D18" s="130">
        <f>B18-C18</f>
        <v>0</v>
      </c>
    </row>
    <row r="19" spans="1:4" hidden="1" outlineLevel="1">
      <c r="A19" s="200" t="s">
        <v>191</v>
      </c>
      <c r="B19" s="130">
        <f>Allidrett!C4</f>
        <v>408000</v>
      </c>
      <c r="C19" s="130">
        <f>Allidrett!D4</f>
        <v>404000</v>
      </c>
      <c r="D19" s="130">
        <f>B19-C19</f>
        <v>4000</v>
      </c>
    </row>
    <row r="20" spans="1:4" hidden="1" outlineLevel="1">
      <c r="A20" s="200" t="s">
        <v>192</v>
      </c>
      <c r="B20" s="130">
        <f>Allidrett!C13</f>
        <v>0</v>
      </c>
      <c r="C20" s="130">
        <f>Allidrett!D13</f>
        <v>3000</v>
      </c>
      <c r="D20" s="130">
        <f t="shared" ref="D20:D24" si="2">B20-C20</f>
        <v>-3000</v>
      </c>
    </row>
    <row r="21" spans="1:4" hidden="1" outlineLevel="1">
      <c r="A21" s="200" t="s">
        <v>193</v>
      </c>
      <c r="B21" s="130">
        <f>Allidrett!C16</f>
        <v>1000</v>
      </c>
      <c r="C21" s="130">
        <f>Allidrett!D16</f>
        <v>1000</v>
      </c>
      <c r="D21" s="130">
        <f t="shared" si="2"/>
        <v>0</v>
      </c>
    </row>
    <row r="22" spans="1:4" hidden="1" outlineLevel="1">
      <c r="A22" s="200" t="s">
        <v>194</v>
      </c>
      <c r="B22" s="130">
        <f>Allidrett!C18</f>
        <v>0</v>
      </c>
      <c r="C22" s="130">
        <f>Allidrett!D18</f>
        <v>0</v>
      </c>
      <c r="D22" s="130">
        <f t="shared" si="2"/>
        <v>0</v>
      </c>
    </row>
    <row r="23" spans="1:4" hidden="1" outlineLevel="1">
      <c r="A23" s="200" t="s">
        <v>195</v>
      </c>
      <c r="B23" s="130">
        <f>Allidrett!C20</f>
        <v>5000</v>
      </c>
      <c r="C23" s="130">
        <f>Allidrett!D20</f>
        <v>6000</v>
      </c>
      <c r="D23" s="130">
        <f t="shared" si="2"/>
        <v>-1000</v>
      </c>
    </row>
    <row r="24" spans="1:4" hidden="1" outlineLevel="1">
      <c r="A24" s="200" t="s">
        <v>196</v>
      </c>
      <c r="B24" s="130">
        <f>Allidrett!C26</f>
        <v>0</v>
      </c>
      <c r="C24" s="130">
        <f>Allidrett!D26</f>
        <v>0</v>
      </c>
      <c r="D24" s="130">
        <f t="shared" si="2"/>
        <v>0</v>
      </c>
    </row>
    <row r="25" spans="1:4" collapsed="1">
      <c r="A25" s="129" t="s">
        <v>164</v>
      </c>
      <c r="B25" s="130">
        <f>Fotball!C42</f>
        <v>1286000</v>
      </c>
      <c r="C25" s="201">
        <f>Fotball!D42</f>
        <v>1286000</v>
      </c>
      <c r="D25" s="130">
        <f>B25-C25</f>
        <v>0</v>
      </c>
    </row>
    <row r="26" spans="1:4" hidden="1" outlineLevel="1">
      <c r="A26" s="202" t="s">
        <v>191</v>
      </c>
      <c r="B26" s="130">
        <f>Fotball!C4</f>
        <v>863000</v>
      </c>
      <c r="C26" s="201">
        <f>Fotball!D4</f>
        <v>833000</v>
      </c>
      <c r="D26" s="201">
        <f>B26-C26</f>
        <v>30000</v>
      </c>
    </row>
    <row r="27" spans="1:4" hidden="1" outlineLevel="1">
      <c r="A27" s="202" t="s">
        <v>192</v>
      </c>
      <c r="B27" s="130">
        <f>Fotball!C22</f>
        <v>0</v>
      </c>
      <c r="C27" s="201">
        <f>Fotball!D22</f>
        <v>46000</v>
      </c>
      <c r="D27" s="201">
        <f t="shared" ref="D27:D31" si="3">B27-C27</f>
        <v>-46000</v>
      </c>
    </row>
    <row r="28" spans="1:4" hidden="1" outlineLevel="1">
      <c r="A28" s="202" t="s">
        <v>193</v>
      </c>
      <c r="B28" s="130">
        <f>Fotball!C26</f>
        <v>90000</v>
      </c>
      <c r="C28" s="201">
        <f>Fotball!D26</f>
        <v>55000</v>
      </c>
      <c r="D28" s="201">
        <f t="shared" si="3"/>
        <v>35000</v>
      </c>
    </row>
    <row r="29" spans="1:4" hidden="1" outlineLevel="1">
      <c r="A29" s="202" t="s">
        <v>194</v>
      </c>
      <c r="B29" s="130">
        <f>Fotball!C32</f>
        <v>333000</v>
      </c>
      <c r="C29" s="201">
        <f>Fotball!D32</f>
        <v>280000</v>
      </c>
      <c r="D29" s="201">
        <f t="shared" si="3"/>
        <v>53000</v>
      </c>
    </row>
    <row r="30" spans="1:4" hidden="1" outlineLevel="1">
      <c r="A30" s="202" t="s">
        <v>195</v>
      </c>
      <c r="B30" s="130">
        <f>Fotball!C38</f>
        <v>0</v>
      </c>
      <c r="C30" s="201">
        <f>Fotball!D38</f>
        <v>6000</v>
      </c>
      <c r="D30" s="201">
        <f t="shared" si="3"/>
        <v>-6000</v>
      </c>
    </row>
    <row r="31" spans="1:4" hidden="1" outlineLevel="1">
      <c r="A31" s="202" t="s">
        <v>196</v>
      </c>
      <c r="B31" s="130">
        <f>Fotball!C41</f>
        <v>0</v>
      </c>
      <c r="C31" s="201">
        <f>Fotball!D41</f>
        <v>66000</v>
      </c>
      <c r="D31" s="201">
        <f t="shared" si="3"/>
        <v>-66000</v>
      </c>
    </row>
    <row r="32" spans="1:4" collapsed="1">
      <c r="A32" s="129" t="s">
        <v>155</v>
      </c>
      <c r="B32" s="130">
        <f>Innebandy!C40</f>
        <v>1037000</v>
      </c>
      <c r="C32" s="130">
        <f>Innebandy!D40</f>
        <v>972000</v>
      </c>
      <c r="D32" s="130">
        <f>B32-C32</f>
        <v>65000</v>
      </c>
    </row>
    <row r="33" spans="1:4" hidden="1" outlineLevel="1">
      <c r="A33" s="202" t="s">
        <v>191</v>
      </c>
      <c r="B33" s="130">
        <f>Innebandy!C4</f>
        <v>347000</v>
      </c>
      <c r="C33" s="130">
        <f>Innebandy!D4</f>
        <v>530000</v>
      </c>
      <c r="D33" s="130">
        <f>B33-C33</f>
        <v>-183000</v>
      </c>
    </row>
    <row r="34" spans="1:4" hidden="1" outlineLevel="1">
      <c r="A34" s="202" t="s">
        <v>192</v>
      </c>
      <c r="B34" s="130">
        <f>Innebandy!C23</f>
        <v>0</v>
      </c>
      <c r="C34" s="130">
        <f>Innebandy!D23</f>
        <v>120000</v>
      </c>
      <c r="D34" s="130">
        <f t="shared" ref="D34:D38" si="4">B34-C34</f>
        <v>-120000</v>
      </c>
    </row>
    <row r="35" spans="1:4" hidden="1" outlineLevel="1">
      <c r="A35" s="202" t="s">
        <v>193</v>
      </c>
      <c r="B35" s="130">
        <f>Innebandy!C28</f>
        <v>210000</v>
      </c>
      <c r="C35" s="130">
        <f>Innebandy!D28</f>
        <v>140000</v>
      </c>
      <c r="D35" s="130">
        <f t="shared" si="4"/>
        <v>70000</v>
      </c>
    </row>
    <row r="36" spans="1:4" hidden="1" outlineLevel="1">
      <c r="A36" s="202" t="s">
        <v>194</v>
      </c>
      <c r="B36" s="130">
        <f>Innebandy!C34</f>
        <v>480000</v>
      </c>
      <c r="C36" s="130">
        <f>Innebandy!D34</f>
        <v>150000</v>
      </c>
      <c r="D36" s="130">
        <f t="shared" si="4"/>
        <v>330000</v>
      </c>
    </row>
    <row r="37" spans="1:4" hidden="1" outlineLevel="1">
      <c r="A37" s="202" t="s">
        <v>195</v>
      </c>
      <c r="B37" s="130">
        <f>Innebandy!C36</f>
        <v>0</v>
      </c>
      <c r="C37" s="130">
        <f>Innebandy!D36</f>
        <v>32000</v>
      </c>
      <c r="D37" s="130">
        <f t="shared" si="4"/>
        <v>-32000</v>
      </c>
    </row>
    <row r="38" spans="1:4" hidden="1" outlineLevel="1">
      <c r="A38" s="202" t="s">
        <v>196</v>
      </c>
      <c r="B38" s="130">
        <f>Innebandy!C39</f>
        <v>0</v>
      </c>
      <c r="C38" s="130">
        <f>Innebandy!D39</f>
        <v>0</v>
      </c>
      <c r="D38" s="130">
        <f t="shared" si="4"/>
        <v>0</v>
      </c>
    </row>
    <row r="39" spans="1:4" collapsed="1">
      <c r="A39" s="129" t="s">
        <v>185</v>
      </c>
      <c r="B39" s="130">
        <f>Landhockey!C28</f>
        <v>120000</v>
      </c>
      <c r="C39" s="130">
        <f>Landhockey!D28</f>
        <v>220000</v>
      </c>
      <c r="D39" s="130">
        <f>B39-C39</f>
        <v>-100000</v>
      </c>
    </row>
    <row r="40" spans="1:4" hidden="1" outlineLevel="1">
      <c r="A40" s="202" t="s">
        <v>191</v>
      </c>
      <c r="B40" s="130">
        <f>Landhockey!C4</f>
        <v>70000</v>
      </c>
      <c r="C40" s="130">
        <f>Landhockey!D4</f>
        <v>99000</v>
      </c>
      <c r="D40" s="130">
        <f>B40-C40</f>
        <v>-29000</v>
      </c>
    </row>
    <row r="41" spans="1:4" hidden="1" outlineLevel="1">
      <c r="A41" s="202" t="s">
        <v>192</v>
      </c>
      <c r="B41" s="130">
        <f>Landhockey!C16</f>
        <v>0</v>
      </c>
      <c r="C41" s="130">
        <f>Landhockey!D16</f>
        <v>5000</v>
      </c>
      <c r="D41" s="130">
        <f t="shared" ref="D41:D45" si="5">B41-C41</f>
        <v>-5000</v>
      </c>
    </row>
    <row r="42" spans="1:4" hidden="1" outlineLevel="1">
      <c r="A42" s="202" t="s">
        <v>193</v>
      </c>
      <c r="B42" s="130">
        <f>Landhockey!C18</f>
        <v>35000</v>
      </c>
      <c r="C42" s="130">
        <f>Landhockey!D18</f>
        <v>90000</v>
      </c>
      <c r="D42" s="130">
        <f t="shared" si="5"/>
        <v>-55000</v>
      </c>
    </row>
    <row r="43" spans="1:4" hidden="1" outlineLevel="1">
      <c r="A43" s="202" t="s">
        <v>194</v>
      </c>
      <c r="B43" s="130">
        <f>Landhockey!C21</f>
        <v>15000</v>
      </c>
      <c r="C43" s="130">
        <f>Landhockey!D21</f>
        <v>15000</v>
      </c>
      <c r="D43" s="130">
        <f t="shared" si="5"/>
        <v>0</v>
      </c>
    </row>
    <row r="44" spans="1:4" hidden="1" outlineLevel="1">
      <c r="A44" s="202" t="s">
        <v>195</v>
      </c>
      <c r="B44" s="130">
        <f>Landhockey!C24</f>
        <v>0</v>
      </c>
      <c r="C44" s="130">
        <f>Landhockey!D24</f>
        <v>11000</v>
      </c>
      <c r="D44" s="130">
        <f t="shared" si="5"/>
        <v>-11000</v>
      </c>
    </row>
    <row r="45" spans="1:4" hidden="1" outlineLevel="1">
      <c r="A45" s="202" t="s">
        <v>196</v>
      </c>
      <c r="B45" s="130">
        <f>Landhockey!C27</f>
        <v>0</v>
      </c>
      <c r="C45" s="130">
        <f>Landhockey!D27</f>
        <v>0</v>
      </c>
      <c r="D45" s="130">
        <f t="shared" si="5"/>
        <v>0</v>
      </c>
    </row>
    <row r="46" spans="1:4" collapsed="1">
      <c r="A46" s="129" t="s">
        <v>186</v>
      </c>
      <c r="B46" s="130">
        <f>Bandy!C35</f>
        <v>533500</v>
      </c>
      <c r="C46" s="130">
        <f>Bandy!D35</f>
        <v>633500</v>
      </c>
      <c r="D46" s="130">
        <f>B46-C46</f>
        <v>-100000</v>
      </c>
    </row>
    <row r="47" spans="1:4" hidden="1" outlineLevel="1">
      <c r="A47" s="202" t="s">
        <v>191</v>
      </c>
      <c r="B47" s="130">
        <f>Bandy!C4</f>
        <v>83500</v>
      </c>
      <c r="C47" s="130">
        <f>Bandy!D4</f>
        <v>137500</v>
      </c>
      <c r="D47" s="130">
        <f>B47-C47</f>
        <v>-54000</v>
      </c>
    </row>
    <row r="48" spans="1:4" hidden="1" outlineLevel="1">
      <c r="A48" s="202" t="s">
        <v>192</v>
      </c>
      <c r="B48" s="130">
        <f>Bandy!C23</f>
        <v>0</v>
      </c>
      <c r="C48" s="130">
        <f>Bandy!D23</f>
        <v>5000</v>
      </c>
      <c r="D48" s="130">
        <f t="shared" ref="D48:D52" si="6">B48-C48</f>
        <v>-5000</v>
      </c>
    </row>
    <row r="49" spans="1:4" hidden="1" outlineLevel="1">
      <c r="A49" s="202" t="s">
        <v>193</v>
      </c>
      <c r="B49" s="130">
        <f>Bandy!C25</f>
        <v>35000</v>
      </c>
      <c r="C49" s="130">
        <f>Bandy!D25</f>
        <v>85000</v>
      </c>
      <c r="D49" s="130">
        <f t="shared" si="6"/>
        <v>-50000</v>
      </c>
    </row>
    <row r="50" spans="1:4" hidden="1" outlineLevel="1">
      <c r="A50" s="202" t="s">
        <v>194</v>
      </c>
      <c r="B50" s="130">
        <f>Bandy!C28</f>
        <v>415000</v>
      </c>
      <c r="C50" s="130">
        <f>Bandy!D28</f>
        <v>400000</v>
      </c>
      <c r="D50" s="130">
        <f t="shared" si="6"/>
        <v>15000</v>
      </c>
    </row>
    <row r="51" spans="1:4" hidden="1" outlineLevel="1">
      <c r="A51" s="202" t="s">
        <v>195</v>
      </c>
      <c r="B51" s="130">
        <f>Bandy!C31</f>
        <v>0</v>
      </c>
      <c r="C51" s="130">
        <f>Bandy!D31</f>
        <v>6000</v>
      </c>
      <c r="D51" s="130">
        <f t="shared" si="6"/>
        <v>-6000</v>
      </c>
    </row>
    <row r="52" spans="1:4" hidden="1" outlineLevel="1">
      <c r="A52" s="202" t="s">
        <v>196</v>
      </c>
      <c r="B52" s="130">
        <f>Bandy!C34</f>
        <v>0</v>
      </c>
      <c r="C52" s="130">
        <f>Bandy!D34</f>
        <v>0</v>
      </c>
      <c r="D52" s="130">
        <f t="shared" si="6"/>
        <v>0</v>
      </c>
    </row>
    <row r="53" spans="1:4" collapsed="1">
      <c r="A53" s="129" t="s">
        <v>187</v>
      </c>
      <c r="B53" s="130">
        <f>Bryting!C32</f>
        <v>113000</v>
      </c>
      <c r="C53" s="130">
        <f>Bryting!D32</f>
        <v>113000</v>
      </c>
      <c r="D53" s="130">
        <f>B53-C53</f>
        <v>0</v>
      </c>
    </row>
    <row r="54" spans="1:4" hidden="1" outlineLevel="1">
      <c r="A54" s="202" t="s">
        <v>191</v>
      </c>
      <c r="B54" s="130">
        <f>Bryting!C4</f>
        <v>58000</v>
      </c>
      <c r="C54" s="130">
        <f>Bryting!D4</f>
        <v>66000</v>
      </c>
      <c r="D54" s="130">
        <f>B54-C54</f>
        <v>-8000</v>
      </c>
    </row>
    <row r="55" spans="1:4" hidden="1" outlineLevel="1">
      <c r="A55" s="202" t="s">
        <v>192</v>
      </c>
      <c r="B55" s="130">
        <f>Bryting!C20</f>
        <v>0</v>
      </c>
      <c r="C55" s="130">
        <f>Bryting!D20</f>
        <v>10000</v>
      </c>
      <c r="D55" s="130">
        <f t="shared" ref="D55:D59" si="7">B55-C55</f>
        <v>-10000</v>
      </c>
    </row>
    <row r="56" spans="1:4" hidden="1" outlineLevel="1">
      <c r="A56" s="202" t="s">
        <v>193</v>
      </c>
      <c r="B56" s="130">
        <f>Bryting!C23</f>
        <v>55000</v>
      </c>
      <c r="C56" s="130">
        <f>Bryting!D23</f>
        <v>35000</v>
      </c>
      <c r="D56" s="130">
        <f t="shared" si="7"/>
        <v>20000</v>
      </c>
    </row>
    <row r="57" spans="1:4" hidden="1" outlineLevel="1">
      <c r="A57" s="202" t="s">
        <v>194</v>
      </c>
      <c r="B57" s="130">
        <f>Bryting!C26</f>
        <v>0</v>
      </c>
      <c r="C57" s="130">
        <f>Bryting!D26</f>
        <v>0</v>
      </c>
      <c r="D57" s="130">
        <f t="shared" si="7"/>
        <v>0</v>
      </c>
    </row>
    <row r="58" spans="1:4" hidden="1" outlineLevel="1">
      <c r="A58" s="202" t="s">
        <v>195</v>
      </c>
      <c r="B58" s="130">
        <f>Bryting!C28</f>
        <v>0</v>
      </c>
      <c r="C58" s="130">
        <f>Bryting!D28</f>
        <v>2000</v>
      </c>
      <c r="D58" s="130">
        <f t="shared" si="7"/>
        <v>-2000</v>
      </c>
    </row>
    <row r="59" spans="1:4" hidden="1" outlineLevel="1">
      <c r="A59" s="202" t="s">
        <v>196</v>
      </c>
      <c r="B59" s="130">
        <f>Bryting!C31</f>
        <v>0</v>
      </c>
      <c r="C59" s="130">
        <f>Bryting!D31</f>
        <v>0</v>
      </c>
      <c r="D59" s="130">
        <f t="shared" si="7"/>
        <v>0</v>
      </c>
    </row>
    <row r="60" spans="1:4" collapsed="1">
      <c r="A60" s="129" t="s">
        <v>188</v>
      </c>
      <c r="B60" s="130">
        <f>Rugby!C27</f>
        <v>190000</v>
      </c>
      <c r="C60" s="130">
        <f>Rugby!D27</f>
        <v>161500</v>
      </c>
      <c r="D60" s="130">
        <f>B60-C60</f>
        <v>28500</v>
      </c>
    </row>
    <row r="61" spans="1:4" hidden="1" outlineLevel="1">
      <c r="A61" s="202" t="s">
        <v>191</v>
      </c>
      <c r="B61" s="130">
        <f>Rugby!C4</f>
        <v>161000</v>
      </c>
      <c r="C61" s="130">
        <f>Rugby!D4</f>
        <v>143500</v>
      </c>
      <c r="D61" s="130">
        <f>B61-C61</f>
        <v>17500</v>
      </c>
    </row>
    <row r="62" spans="1:4" hidden="1" outlineLevel="1">
      <c r="A62" s="202" t="s">
        <v>192</v>
      </c>
      <c r="B62" s="130">
        <f>Rugby!C15</f>
        <v>0</v>
      </c>
      <c r="C62" s="130">
        <f>Rugby!D15</f>
        <v>6000</v>
      </c>
      <c r="D62" s="130">
        <f t="shared" ref="D62:D66" si="8">B62-C62</f>
        <v>-6000</v>
      </c>
    </row>
    <row r="63" spans="1:4" hidden="1" outlineLevel="1">
      <c r="A63" s="202" t="s">
        <v>193</v>
      </c>
      <c r="B63" s="130">
        <f>Rugby!C18</f>
        <v>29000</v>
      </c>
      <c r="C63" s="130">
        <f>Rugby!D18</f>
        <v>0</v>
      </c>
      <c r="D63" s="130">
        <f t="shared" si="8"/>
        <v>29000</v>
      </c>
    </row>
    <row r="64" spans="1:4" hidden="1" outlineLevel="1">
      <c r="A64" s="202" t="s">
        <v>194</v>
      </c>
      <c r="B64" s="130">
        <f>Rugby!C21</f>
        <v>0</v>
      </c>
      <c r="C64" s="130">
        <f>Rugby!D21</f>
        <v>0</v>
      </c>
      <c r="D64" s="130">
        <f t="shared" si="8"/>
        <v>0</v>
      </c>
    </row>
    <row r="65" spans="1:4" hidden="1" outlineLevel="1">
      <c r="A65" s="202" t="s">
        <v>195</v>
      </c>
      <c r="B65" s="130">
        <f>Rugby!C23</f>
        <v>0</v>
      </c>
      <c r="C65" s="130">
        <f>Rugby!D23</f>
        <v>12000</v>
      </c>
      <c r="D65" s="130">
        <f t="shared" si="8"/>
        <v>-12000</v>
      </c>
    </row>
    <row r="66" spans="1:4" hidden="1" outlineLevel="1">
      <c r="A66" s="202" t="s">
        <v>196</v>
      </c>
      <c r="B66" s="130">
        <f>Rugby!C26</f>
        <v>0</v>
      </c>
      <c r="C66" s="130">
        <f>Rugby!D26</f>
        <v>0</v>
      </c>
      <c r="D66" s="130">
        <f t="shared" si="8"/>
        <v>0</v>
      </c>
    </row>
    <row r="67" spans="1:4" collapsed="1">
      <c r="A67" s="129" t="s">
        <v>189</v>
      </c>
      <c r="B67" s="130">
        <f>Sykkel!C20</f>
        <v>212000</v>
      </c>
      <c r="C67" s="130">
        <f>Sykkel!D20</f>
        <v>110000</v>
      </c>
      <c r="D67" s="130">
        <f>B67-C67</f>
        <v>102000</v>
      </c>
    </row>
    <row r="68" spans="1:4" hidden="1" outlineLevel="1">
      <c r="A68" s="202" t="s">
        <v>191</v>
      </c>
      <c r="B68" s="130">
        <f>Sykkel!C4</f>
        <v>177000</v>
      </c>
      <c r="C68" s="130">
        <f>Sykkel!D4</f>
        <v>63000</v>
      </c>
      <c r="D68" s="130">
        <f>B68-C68</f>
        <v>114000</v>
      </c>
    </row>
    <row r="69" spans="1:4" hidden="1" outlineLevel="1">
      <c r="A69" s="202" t="s">
        <v>192</v>
      </c>
      <c r="B69" s="130">
        <f>Sykkel!C9</f>
        <v>0</v>
      </c>
      <c r="C69" s="130">
        <f>Sykkel!D9</f>
        <v>12000</v>
      </c>
      <c r="D69" s="130">
        <f t="shared" ref="D69:D73" si="9">B69-C69</f>
        <v>-12000</v>
      </c>
    </row>
    <row r="70" spans="1:4" hidden="1" outlineLevel="1">
      <c r="A70" s="202" t="s">
        <v>193</v>
      </c>
      <c r="B70" s="130">
        <f>Sykkel!C11</f>
        <v>35000</v>
      </c>
      <c r="C70" s="130">
        <f>Sykkel!D11</f>
        <v>30000</v>
      </c>
      <c r="D70" s="130">
        <f t="shared" si="9"/>
        <v>5000</v>
      </c>
    </row>
    <row r="71" spans="1:4" hidden="1" outlineLevel="1">
      <c r="A71" s="202" t="s">
        <v>194</v>
      </c>
      <c r="B71" s="130">
        <f>Sykkel!C13</f>
        <v>0</v>
      </c>
      <c r="C71" s="130">
        <f>Sykkel!D13</f>
        <v>0</v>
      </c>
      <c r="D71" s="130">
        <f t="shared" si="9"/>
        <v>0</v>
      </c>
    </row>
    <row r="72" spans="1:4" hidden="1" outlineLevel="1">
      <c r="A72" s="202" t="s">
        <v>195</v>
      </c>
      <c r="B72" s="130">
        <f>Sykkel!C15</f>
        <v>0</v>
      </c>
      <c r="C72" s="130">
        <f>Sykkel!D15</f>
        <v>5000</v>
      </c>
      <c r="D72" s="130">
        <f t="shared" si="9"/>
        <v>-5000</v>
      </c>
    </row>
    <row r="73" spans="1:4" hidden="1" outlineLevel="1">
      <c r="A73" s="202" t="s">
        <v>196</v>
      </c>
      <c r="B73" s="130">
        <f>Sykkel!C19</f>
        <v>0</v>
      </c>
      <c r="C73" s="130">
        <f>Sykkel!D19</f>
        <v>0</v>
      </c>
      <c r="D73" s="130">
        <f t="shared" si="9"/>
        <v>0</v>
      </c>
    </row>
    <row r="74" spans="1:4" collapsed="1">
      <c r="A74" s="129" t="s">
        <v>190</v>
      </c>
      <c r="B74" s="130">
        <f>Tennis!C30</f>
        <v>71000</v>
      </c>
      <c r="C74" s="130">
        <f>Tennis!D30</f>
        <v>71000</v>
      </c>
      <c r="D74" s="130">
        <f>B74-C74</f>
        <v>0</v>
      </c>
    </row>
    <row r="75" spans="1:4" hidden="1" outlineLevel="1">
      <c r="A75" s="202" t="s">
        <v>191</v>
      </c>
      <c r="B75" s="130">
        <f>Tennis!C4</f>
        <v>36000</v>
      </c>
      <c r="C75" s="130">
        <f>Tennis!D4</f>
        <v>36000</v>
      </c>
      <c r="D75" s="130">
        <f>B75-C75</f>
        <v>0</v>
      </c>
    </row>
    <row r="76" spans="1:4" hidden="1" outlineLevel="1">
      <c r="A76" s="202" t="s">
        <v>192</v>
      </c>
      <c r="B76" s="130">
        <f>Tennis!C18</f>
        <v>0</v>
      </c>
      <c r="C76" s="130">
        <f>Tennis!D18</f>
        <v>0</v>
      </c>
      <c r="D76" s="130">
        <f t="shared" ref="D76:D80" si="10">B76-C76</f>
        <v>0</v>
      </c>
    </row>
    <row r="77" spans="1:4" hidden="1" outlineLevel="1">
      <c r="A77" s="202" t="s">
        <v>193</v>
      </c>
      <c r="B77" s="130">
        <f>Tennis!C21</f>
        <v>35000</v>
      </c>
      <c r="C77" s="130">
        <f>Tennis!D21</f>
        <v>35000</v>
      </c>
      <c r="D77" s="130">
        <f t="shared" si="10"/>
        <v>0</v>
      </c>
    </row>
    <row r="78" spans="1:4" hidden="1" outlineLevel="1">
      <c r="A78" s="202" t="s">
        <v>194</v>
      </c>
      <c r="B78" s="130">
        <f>Tennis!C23</f>
        <v>0</v>
      </c>
      <c r="C78" s="130">
        <f>Tennis!D23</f>
        <v>0</v>
      </c>
      <c r="D78" s="130">
        <f t="shared" si="10"/>
        <v>0</v>
      </c>
    </row>
    <row r="79" spans="1:4" hidden="1" outlineLevel="1">
      <c r="A79" s="202" t="s">
        <v>195</v>
      </c>
      <c r="B79" s="130">
        <f>Tennis!C26</f>
        <v>0</v>
      </c>
      <c r="C79" s="130">
        <f>Tennis!D26</f>
        <v>0</v>
      </c>
      <c r="D79" s="130">
        <f t="shared" si="10"/>
        <v>0</v>
      </c>
    </row>
    <row r="80" spans="1:4" hidden="1" outlineLevel="1">
      <c r="A80" s="202" t="s">
        <v>196</v>
      </c>
      <c r="B80" s="130">
        <f>Tennis!C29</f>
        <v>0</v>
      </c>
      <c r="C80" s="130">
        <f>Tennis!D29</f>
        <v>0</v>
      </c>
      <c r="D80" s="130">
        <f t="shared" si="10"/>
        <v>0</v>
      </c>
    </row>
    <row r="81" spans="1:4" s="59" customFormat="1">
      <c r="A81" s="131" t="s">
        <v>34</v>
      </c>
      <c r="B81" s="132">
        <f>B11+B18+B25+B32+B39+B46+B53+B60+B67+B74</f>
        <v>5433500</v>
      </c>
      <c r="C81" s="203">
        <f>C11+C18+C25+C32+C39+C46+C53+C60+C67+C74</f>
        <v>5433500</v>
      </c>
      <c r="D81" s="132">
        <f>D11+D18+D25+D32+D39+D46+D53+D60+D67+D74</f>
        <v>0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E25"/>
  <sheetViews>
    <sheetView zoomScale="125" zoomScaleNormal="125" zoomScalePageLayoutView="125" workbookViewId="0">
      <selection activeCell="C19" sqref="C19"/>
    </sheetView>
  </sheetViews>
  <sheetFormatPr baseColWidth="10" defaultColWidth="12.5" defaultRowHeight="15" outlineLevelRow="1" x14ac:dyDescent="0"/>
  <cols>
    <col min="1" max="1" width="28" style="19" bestFit="1" customWidth="1"/>
    <col min="2" max="2" width="5.1640625" style="19" bestFit="1" customWidth="1"/>
    <col min="3" max="3" width="9.83203125" style="25" customWidth="1"/>
    <col min="4" max="4" width="8.6640625" style="25" customWidth="1"/>
    <col min="5" max="5" width="9.1640625" style="25" bestFit="1" customWidth="1"/>
    <col min="6" max="16384" width="12.5" style="25"/>
  </cols>
  <sheetData>
    <row r="1" spans="1:5" s="19" customFormat="1">
      <c r="A1" s="18"/>
      <c r="B1" s="18"/>
      <c r="C1" s="238" t="s">
        <v>41</v>
      </c>
      <c r="D1" s="238"/>
      <c r="E1" s="238"/>
    </row>
    <row r="2" spans="1:5" s="21" customFormat="1">
      <c r="A2" s="20"/>
      <c r="B2" s="20"/>
      <c r="C2" s="239" t="s">
        <v>0</v>
      </c>
      <c r="D2" s="239"/>
      <c r="E2" s="239"/>
    </row>
    <row r="3" spans="1:5" s="21" customFormat="1">
      <c r="A3" s="20"/>
      <c r="B3" s="20"/>
      <c r="C3" s="22" t="s">
        <v>23</v>
      </c>
      <c r="D3" s="22" t="s">
        <v>24</v>
      </c>
      <c r="E3" s="22" t="s">
        <v>25</v>
      </c>
    </row>
    <row r="4" spans="1:5" collapsed="1">
      <c r="A4" s="23" t="s">
        <v>28</v>
      </c>
      <c r="B4" s="178">
        <v>1000</v>
      </c>
      <c r="C4" s="24">
        <f>C5+C6+C7+C8</f>
        <v>177000</v>
      </c>
      <c r="D4" s="24">
        <f>D5+D6+D7+D8</f>
        <v>63000</v>
      </c>
      <c r="E4" s="24">
        <f>C4-D4</f>
        <v>114000</v>
      </c>
    </row>
    <row r="5" spans="1:5" hidden="1" outlineLevel="1">
      <c r="A5" s="26" t="s">
        <v>42</v>
      </c>
      <c r="B5" s="179">
        <v>1001</v>
      </c>
      <c r="C5" s="27">
        <v>177000</v>
      </c>
      <c r="D5" s="27">
        <v>7000</v>
      </c>
      <c r="E5" s="27">
        <f>C5-D5</f>
        <v>170000</v>
      </c>
    </row>
    <row r="6" spans="1:5" hidden="1" outlineLevel="1">
      <c r="A6" s="26" t="s">
        <v>19</v>
      </c>
      <c r="B6" s="179">
        <v>1004</v>
      </c>
      <c r="C6" s="27">
        <v>0</v>
      </c>
      <c r="D6" s="27">
        <v>30000</v>
      </c>
      <c r="E6" s="27">
        <f t="shared" ref="E6:E8" si="0">C6-D6</f>
        <v>-30000</v>
      </c>
    </row>
    <row r="7" spans="1:5" hidden="1" outlineLevel="1">
      <c r="A7" s="26" t="s">
        <v>43</v>
      </c>
      <c r="B7" s="179">
        <v>1012</v>
      </c>
      <c r="C7" s="28"/>
      <c r="D7" s="27">
        <v>7000</v>
      </c>
      <c r="E7" s="27">
        <f t="shared" si="0"/>
        <v>-7000</v>
      </c>
    </row>
    <row r="8" spans="1:5" hidden="1" outlineLevel="1">
      <c r="A8" s="26" t="s">
        <v>44</v>
      </c>
      <c r="B8" s="179">
        <v>1019</v>
      </c>
      <c r="C8" s="27">
        <v>0</v>
      </c>
      <c r="D8" s="27">
        <v>19000</v>
      </c>
      <c r="E8" s="27">
        <f t="shared" si="0"/>
        <v>-19000</v>
      </c>
    </row>
    <row r="9" spans="1:5" collapsed="1">
      <c r="A9" s="23" t="s">
        <v>2</v>
      </c>
      <c r="B9" s="178">
        <v>2000</v>
      </c>
      <c r="C9" s="24">
        <f>C10</f>
        <v>0</v>
      </c>
      <c r="D9" s="24">
        <f>D10</f>
        <v>12000</v>
      </c>
      <c r="E9" s="24">
        <f>C9-D9</f>
        <v>-12000</v>
      </c>
    </row>
    <row r="10" spans="1:5" hidden="1" outlineLevel="1">
      <c r="A10" s="26" t="s">
        <v>6</v>
      </c>
      <c r="B10" s="179">
        <v>2001</v>
      </c>
      <c r="C10" s="28"/>
      <c r="D10" s="27">
        <v>12000</v>
      </c>
      <c r="E10" s="27">
        <f>C10-D10</f>
        <v>-12000</v>
      </c>
    </row>
    <row r="11" spans="1:5" collapsed="1">
      <c r="A11" s="23" t="s">
        <v>3</v>
      </c>
      <c r="B11" s="178">
        <v>3000</v>
      </c>
      <c r="C11" s="24">
        <f>C12</f>
        <v>35000</v>
      </c>
      <c r="D11" s="24">
        <f>D12</f>
        <v>30000</v>
      </c>
      <c r="E11" s="24">
        <f>C11-D11</f>
        <v>5000</v>
      </c>
    </row>
    <row r="12" spans="1:5" hidden="1" outlineLevel="1">
      <c r="A12" s="26" t="s">
        <v>45</v>
      </c>
      <c r="B12" s="179">
        <v>3012</v>
      </c>
      <c r="C12" s="27">
        <v>35000</v>
      </c>
      <c r="D12" s="27">
        <v>30000</v>
      </c>
      <c r="E12" s="27">
        <f t="shared" ref="E12" si="1">C12-D12</f>
        <v>5000</v>
      </c>
    </row>
    <row r="13" spans="1:5" collapsed="1">
      <c r="A13" s="23" t="s">
        <v>5</v>
      </c>
      <c r="B13" s="178">
        <v>4000</v>
      </c>
      <c r="C13" s="24">
        <f>SUM(C14:C14)</f>
        <v>0</v>
      </c>
      <c r="D13" s="24">
        <f>SUM(D14:D14)</f>
        <v>0</v>
      </c>
      <c r="E13" s="24">
        <f>C13-D13</f>
        <v>0</v>
      </c>
    </row>
    <row r="14" spans="1:5" hidden="1" outlineLevel="1">
      <c r="A14" s="29" t="s">
        <v>46</v>
      </c>
      <c r="B14" s="180">
        <v>4003</v>
      </c>
      <c r="C14" s="26">
        <v>0</v>
      </c>
      <c r="D14" s="26">
        <v>0</v>
      </c>
      <c r="E14" s="26">
        <f t="shared" ref="E14" si="2">C14-D14</f>
        <v>0</v>
      </c>
    </row>
    <row r="15" spans="1:5" collapsed="1">
      <c r="A15" s="23" t="s">
        <v>4</v>
      </c>
      <c r="B15" s="178">
        <v>5000</v>
      </c>
      <c r="C15" s="24">
        <f>C16+C17+C18</f>
        <v>0</v>
      </c>
      <c r="D15" s="24">
        <f>SUM(D16+D17+D18)</f>
        <v>5000</v>
      </c>
      <c r="E15" s="24">
        <f>C15-D15</f>
        <v>-5000</v>
      </c>
    </row>
    <row r="16" spans="1:5" hidden="1" outlineLevel="1">
      <c r="A16" s="182" t="s">
        <v>32</v>
      </c>
      <c r="B16" s="179">
        <v>5007</v>
      </c>
      <c r="C16" s="30">
        <v>0</v>
      </c>
      <c r="D16" s="30">
        <v>0</v>
      </c>
      <c r="E16" s="30">
        <f>C16-D16</f>
        <v>0</v>
      </c>
    </row>
    <row r="17" spans="1:5" hidden="1" outlineLevel="1">
      <c r="A17" s="26" t="s">
        <v>27</v>
      </c>
      <c r="B17" s="179">
        <v>5011</v>
      </c>
      <c r="C17" s="28"/>
      <c r="D17" s="27">
        <v>1000</v>
      </c>
      <c r="E17" s="26">
        <f t="shared" ref="E17:E18" si="3">C17-D17</f>
        <v>-1000</v>
      </c>
    </row>
    <row r="18" spans="1:5" hidden="1" outlineLevel="1">
      <c r="A18" s="26" t="s">
        <v>31</v>
      </c>
      <c r="B18" s="179">
        <v>5012</v>
      </c>
      <c r="C18" s="28"/>
      <c r="D18" s="27">
        <v>4000</v>
      </c>
      <c r="E18" s="26">
        <f t="shared" si="3"/>
        <v>-4000</v>
      </c>
    </row>
    <row r="19" spans="1:5">
      <c r="A19" s="23" t="s">
        <v>29</v>
      </c>
      <c r="B19" s="178"/>
      <c r="C19" s="24">
        <v>0</v>
      </c>
      <c r="D19" s="24">
        <v>0</v>
      </c>
      <c r="E19" s="24">
        <f>C19-D19</f>
        <v>0</v>
      </c>
    </row>
    <row r="20" spans="1:5">
      <c r="A20" s="31" t="s">
        <v>34</v>
      </c>
      <c r="B20" s="181"/>
      <c r="C20" s="32">
        <f>SUM(C4+C9+C11+C13+C15+C19)</f>
        <v>212000</v>
      </c>
      <c r="D20" s="32">
        <f>SUM(D4+D9+D11+D13+D15+D19)</f>
        <v>110000</v>
      </c>
      <c r="E20" s="32">
        <f>C20-D20</f>
        <v>102000</v>
      </c>
    </row>
    <row r="21" spans="1:5">
      <c r="A21" s="33"/>
      <c r="B21" s="33"/>
    </row>
    <row r="22" spans="1:5">
      <c r="A22" s="33"/>
      <c r="B22" s="33"/>
    </row>
    <row r="23" spans="1:5">
      <c r="A23" s="33"/>
      <c r="B23" s="33"/>
    </row>
    <row r="24" spans="1:5">
      <c r="A24" s="33"/>
      <c r="B24" s="33"/>
    </row>
    <row r="25" spans="1:5">
      <c r="A25" s="33"/>
      <c r="B25" s="33"/>
    </row>
  </sheetData>
  <mergeCells count="2">
    <mergeCell ref="C1:E1"/>
    <mergeCell ref="C2:E2"/>
  </mergeCells>
  <pageMargins left="0.78740157499999996" right="0.78740157499999996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E35"/>
  <sheetViews>
    <sheetView zoomScale="125" zoomScaleNormal="125" zoomScalePageLayoutView="125" workbookViewId="0">
      <selection activeCell="C40" sqref="C40"/>
    </sheetView>
  </sheetViews>
  <sheetFormatPr baseColWidth="10" defaultRowHeight="15" outlineLevelRow="1" x14ac:dyDescent="0"/>
  <cols>
    <col min="1" max="1" width="30.33203125" style="1" customWidth="1"/>
    <col min="2" max="2" width="5.1640625" style="1" bestFit="1" customWidth="1"/>
    <col min="3" max="3" width="8.6640625" bestFit="1" customWidth="1"/>
    <col min="4" max="4" width="7.6640625" bestFit="1" customWidth="1"/>
    <col min="5" max="5" width="8" bestFit="1" customWidth="1"/>
  </cols>
  <sheetData>
    <row r="1" spans="1:5" s="1" customFormat="1">
      <c r="A1" s="3"/>
      <c r="B1" s="3"/>
      <c r="C1" s="204" t="s">
        <v>82</v>
      </c>
      <c r="D1" s="204"/>
      <c r="E1" s="204"/>
    </row>
    <row r="2" spans="1:5" s="2" customFormat="1">
      <c r="A2" s="4"/>
      <c r="B2" s="4"/>
      <c r="C2" s="205" t="s">
        <v>0</v>
      </c>
      <c r="D2" s="205"/>
      <c r="E2" s="205"/>
    </row>
    <row r="3" spans="1:5" s="2" customFormat="1">
      <c r="A3" s="4"/>
      <c r="B3" s="4"/>
      <c r="C3" s="5" t="s">
        <v>23</v>
      </c>
      <c r="D3" s="5" t="s">
        <v>24</v>
      </c>
      <c r="E3" s="5" t="s">
        <v>25</v>
      </c>
    </row>
    <row r="4" spans="1:5" collapsed="1">
      <c r="A4" s="10" t="s">
        <v>28</v>
      </c>
      <c r="B4" s="158">
        <v>1000</v>
      </c>
      <c r="C4" s="11">
        <f>C5+C6+C7+C8+C9+C10+C11+C12+C13+C14+C15+C16+C17</f>
        <v>36000</v>
      </c>
      <c r="D4" s="11">
        <f>D5+D6+D7+D8+D9+D10+D11+D12+D13+D14+D15+D16+D17</f>
        <v>36000</v>
      </c>
      <c r="E4" s="11">
        <f>C4-D4</f>
        <v>0</v>
      </c>
    </row>
    <row r="5" spans="1:5" hidden="1" outlineLevel="1">
      <c r="A5" s="7" t="s">
        <v>42</v>
      </c>
      <c r="B5" s="159">
        <v>1001</v>
      </c>
      <c r="C5" s="6">
        <f>(30*1000)-(30000*20/100)</f>
        <v>24000</v>
      </c>
      <c r="D5" s="6">
        <v>1000</v>
      </c>
      <c r="E5" s="6">
        <f>C5-D5</f>
        <v>23000</v>
      </c>
    </row>
    <row r="6" spans="1:5" hidden="1" outlineLevel="1">
      <c r="A6" s="7" t="s">
        <v>47</v>
      </c>
      <c r="B6" s="159">
        <v>1002</v>
      </c>
      <c r="C6" s="6">
        <f>30*400</f>
        <v>12000</v>
      </c>
      <c r="D6" s="51"/>
      <c r="E6" s="6">
        <f>C6-D6</f>
        <v>12000</v>
      </c>
    </row>
    <row r="7" spans="1:5" hidden="1" outlineLevel="1">
      <c r="A7" s="7" t="s">
        <v>15</v>
      </c>
      <c r="B7" s="159">
        <v>1003</v>
      </c>
      <c r="C7" s="6">
        <v>0</v>
      </c>
      <c r="D7" s="6">
        <f>C7*20/100</f>
        <v>0</v>
      </c>
      <c r="E7" s="6">
        <f t="shared" ref="E7:E17" si="0">C7-D7</f>
        <v>0</v>
      </c>
    </row>
    <row r="8" spans="1:5" hidden="1" outlineLevel="1">
      <c r="A8" s="7" t="s">
        <v>19</v>
      </c>
      <c r="B8" s="159">
        <v>1004</v>
      </c>
      <c r="C8" s="6">
        <v>0</v>
      </c>
      <c r="D8" s="6">
        <v>0</v>
      </c>
      <c r="E8" s="6">
        <f t="shared" si="0"/>
        <v>0</v>
      </c>
    </row>
    <row r="9" spans="1:5" hidden="1" outlineLevel="1">
      <c r="A9" s="7" t="s">
        <v>20</v>
      </c>
      <c r="B9" s="159">
        <v>1005</v>
      </c>
      <c r="C9" s="6">
        <v>0</v>
      </c>
      <c r="D9" s="6">
        <v>0</v>
      </c>
      <c r="E9" s="6">
        <f t="shared" si="0"/>
        <v>0</v>
      </c>
    </row>
    <row r="10" spans="1:5" hidden="1" outlineLevel="1">
      <c r="A10" s="7" t="s">
        <v>127</v>
      </c>
      <c r="B10" s="159">
        <v>1006</v>
      </c>
      <c r="C10" s="51"/>
      <c r="D10" s="6">
        <v>30000</v>
      </c>
      <c r="E10" s="6">
        <f t="shared" si="0"/>
        <v>-30000</v>
      </c>
    </row>
    <row r="11" spans="1:5" hidden="1" outlineLevel="1">
      <c r="A11" s="7" t="s">
        <v>48</v>
      </c>
      <c r="B11" s="159">
        <v>1007</v>
      </c>
      <c r="C11" s="6">
        <v>0</v>
      </c>
      <c r="D11" s="6">
        <v>5000</v>
      </c>
      <c r="E11" s="6">
        <f t="shared" si="0"/>
        <v>-5000</v>
      </c>
    </row>
    <row r="12" spans="1:5" hidden="1" outlineLevel="1">
      <c r="A12" s="7" t="s">
        <v>56</v>
      </c>
      <c r="B12" s="159">
        <v>1008</v>
      </c>
      <c r="C12" s="51"/>
      <c r="D12" s="6">
        <v>0</v>
      </c>
      <c r="E12" s="6">
        <f t="shared" si="0"/>
        <v>0</v>
      </c>
    </row>
    <row r="13" spans="1:5" hidden="1" outlineLevel="1">
      <c r="A13" s="7" t="s">
        <v>50</v>
      </c>
      <c r="B13" s="159">
        <v>1011</v>
      </c>
      <c r="C13" s="6">
        <v>0</v>
      </c>
      <c r="D13" s="6">
        <v>0</v>
      </c>
      <c r="E13" s="6">
        <f t="shared" si="0"/>
        <v>0</v>
      </c>
    </row>
    <row r="14" spans="1:5" hidden="1" outlineLevel="1">
      <c r="A14" s="7" t="s">
        <v>43</v>
      </c>
      <c r="B14" s="159">
        <v>1012</v>
      </c>
      <c r="C14" s="51"/>
      <c r="D14" s="6">
        <v>0</v>
      </c>
      <c r="E14" s="6">
        <f t="shared" si="0"/>
        <v>0</v>
      </c>
    </row>
    <row r="15" spans="1:5" hidden="1" outlineLevel="1">
      <c r="A15" s="7" t="s">
        <v>51</v>
      </c>
      <c r="B15" s="159">
        <v>1014</v>
      </c>
      <c r="C15" s="12">
        <v>0</v>
      </c>
      <c r="D15" s="6">
        <v>0</v>
      </c>
      <c r="E15" s="6">
        <f t="shared" si="0"/>
        <v>0</v>
      </c>
    </row>
    <row r="16" spans="1:5" hidden="1" outlineLevel="1">
      <c r="A16" s="7" t="s">
        <v>135</v>
      </c>
      <c r="B16" s="159">
        <v>1016</v>
      </c>
      <c r="C16" s="51"/>
      <c r="D16" s="6">
        <v>0</v>
      </c>
      <c r="E16" s="6">
        <f t="shared" si="0"/>
        <v>0</v>
      </c>
    </row>
    <row r="17" spans="1:5" hidden="1" outlineLevel="1">
      <c r="A17" s="7" t="s">
        <v>44</v>
      </c>
      <c r="B17" s="159">
        <v>1019</v>
      </c>
      <c r="C17" s="6">
        <v>0</v>
      </c>
      <c r="D17" s="6">
        <v>0</v>
      </c>
      <c r="E17" s="6">
        <f t="shared" si="0"/>
        <v>0</v>
      </c>
    </row>
    <row r="18" spans="1:5" collapsed="1">
      <c r="A18" s="10" t="s">
        <v>2</v>
      </c>
      <c r="B18" s="158">
        <v>2000</v>
      </c>
      <c r="C18" s="11">
        <f>C19+C20</f>
        <v>0</v>
      </c>
      <c r="D18" s="11">
        <f>D19+D20</f>
        <v>0</v>
      </c>
      <c r="E18" s="11">
        <f>C18-D18</f>
        <v>0</v>
      </c>
    </row>
    <row r="19" spans="1:5" hidden="1" outlineLevel="1">
      <c r="A19" s="7" t="s">
        <v>33</v>
      </c>
      <c r="B19" s="159">
        <v>2004</v>
      </c>
      <c r="C19" s="12">
        <v>0</v>
      </c>
      <c r="D19" s="12">
        <v>0</v>
      </c>
      <c r="E19" s="6">
        <f t="shared" ref="E19:E20" si="1">C19-D19</f>
        <v>0</v>
      </c>
    </row>
    <row r="20" spans="1:5" hidden="1" outlineLevel="1">
      <c r="A20" s="7" t="s">
        <v>53</v>
      </c>
      <c r="B20" s="159">
        <v>2005</v>
      </c>
      <c r="C20" s="12">
        <v>0</v>
      </c>
      <c r="D20" s="12">
        <v>0</v>
      </c>
      <c r="E20" s="6">
        <f t="shared" si="1"/>
        <v>0</v>
      </c>
    </row>
    <row r="21" spans="1:5" collapsed="1">
      <c r="A21" s="10" t="s">
        <v>3</v>
      </c>
      <c r="B21" s="158">
        <v>3000</v>
      </c>
      <c r="C21" s="11">
        <f>C22</f>
        <v>35000</v>
      </c>
      <c r="D21" s="11">
        <f>D22</f>
        <v>35000</v>
      </c>
      <c r="E21" s="11">
        <f>C21-D21</f>
        <v>0</v>
      </c>
    </row>
    <row r="22" spans="1:5" hidden="1" outlineLevel="1">
      <c r="A22" s="7" t="s">
        <v>131</v>
      </c>
      <c r="B22" s="159">
        <v>3004</v>
      </c>
      <c r="C22" s="6">
        <v>35000</v>
      </c>
      <c r="D22" s="6">
        <v>35000</v>
      </c>
      <c r="E22" s="6">
        <f>C22-D22</f>
        <v>0</v>
      </c>
    </row>
    <row r="23" spans="1:5" collapsed="1">
      <c r="A23" s="10" t="s">
        <v>5</v>
      </c>
      <c r="B23" s="158">
        <v>4000</v>
      </c>
      <c r="C23" s="11">
        <f>SUM(C24:C25)</f>
        <v>0</v>
      </c>
      <c r="D23" s="11">
        <f>SUM(D24:D25)</f>
        <v>0</v>
      </c>
      <c r="E23" s="11">
        <f>C23-D23</f>
        <v>0</v>
      </c>
    </row>
    <row r="24" spans="1:5" hidden="1" outlineLevel="1">
      <c r="A24" s="7" t="s">
        <v>88</v>
      </c>
      <c r="B24" s="159">
        <v>4011</v>
      </c>
      <c r="C24" s="7">
        <v>0</v>
      </c>
      <c r="D24" s="7">
        <v>0</v>
      </c>
      <c r="E24" s="7">
        <f t="shared" ref="E24:E25" si="2">C24-D24</f>
        <v>0</v>
      </c>
    </row>
    <row r="25" spans="1:5" hidden="1" outlineLevel="1">
      <c r="A25" s="8" t="s">
        <v>46</v>
      </c>
      <c r="B25" s="160">
        <v>4003</v>
      </c>
      <c r="C25" s="7">
        <v>0</v>
      </c>
      <c r="D25" s="7">
        <v>0</v>
      </c>
      <c r="E25" s="7">
        <f t="shared" si="2"/>
        <v>0</v>
      </c>
    </row>
    <row r="26" spans="1:5" collapsed="1">
      <c r="A26" s="10" t="s">
        <v>4</v>
      </c>
      <c r="B26" s="158">
        <v>5000</v>
      </c>
      <c r="C26" s="11">
        <f>C27+C28</f>
        <v>0</v>
      </c>
      <c r="D26" s="11">
        <f>SUM(D27+D28)</f>
        <v>0</v>
      </c>
      <c r="E26" s="11">
        <f>C26-D26</f>
        <v>0</v>
      </c>
    </row>
    <row r="27" spans="1:5" hidden="1" outlineLevel="1">
      <c r="A27" s="7" t="s">
        <v>27</v>
      </c>
      <c r="B27" s="159">
        <v>5011</v>
      </c>
      <c r="C27" s="51"/>
      <c r="D27" s="6">
        <v>0</v>
      </c>
      <c r="E27" s="7">
        <f t="shared" ref="E27:E28" si="3">C27-D27</f>
        <v>0</v>
      </c>
    </row>
    <row r="28" spans="1:5" hidden="1" outlineLevel="1">
      <c r="A28" s="7" t="s">
        <v>31</v>
      </c>
      <c r="B28" s="159">
        <v>5012</v>
      </c>
      <c r="C28" s="51"/>
      <c r="D28" s="6">
        <v>0</v>
      </c>
      <c r="E28" s="7">
        <f t="shared" si="3"/>
        <v>0</v>
      </c>
    </row>
    <row r="29" spans="1:5">
      <c r="A29" s="10" t="s">
        <v>29</v>
      </c>
      <c r="B29" s="158"/>
      <c r="C29" s="11">
        <v>0</v>
      </c>
      <c r="D29" s="11">
        <v>0</v>
      </c>
      <c r="E29" s="11">
        <f>C29-D29</f>
        <v>0</v>
      </c>
    </row>
    <row r="30" spans="1:5">
      <c r="A30" s="13" t="s">
        <v>34</v>
      </c>
      <c r="B30" s="176"/>
      <c r="C30" s="14">
        <f>SUM(C4+C18+C21+C23+C26+C29)</f>
        <v>71000</v>
      </c>
      <c r="D30" s="14">
        <f>SUM(D4+D18+D21+D23+D26+D29)</f>
        <v>71000</v>
      </c>
      <c r="E30" s="14">
        <f>C30-D30</f>
        <v>0</v>
      </c>
    </row>
    <row r="31" spans="1:5">
      <c r="A31" s="9"/>
      <c r="B31" s="9"/>
    </row>
    <row r="32" spans="1:5">
      <c r="A32" s="9"/>
      <c r="B32" s="9"/>
    </row>
    <row r="33" spans="1:2">
      <c r="A33" s="9"/>
      <c r="B33" s="9"/>
    </row>
    <row r="34" spans="1:2">
      <c r="A34" s="9"/>
      <c r="B34" s="9"/>
    </row>
    <row r="35" spans="1:2">
      <c r="A35" s="9"/>
      <c r="B35" s="9"/>
    </row>
  </sheetData>
  <mergeCells count="2">
    <mergeCell ref="C1:E1"/>
    <mergeCell ref="C2:E2"/>
  </mergeCells>
  <pageMargins left="0.78740157499999996" right="0.78740157499999996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8" sqref="D18"/>
    </sheetView>
  </sheetViews>
  <sheetFormatPr baseColWidth="10" defaultRowHeight="15" x14ac:dyDescent="0"/>
  <cols>
    <col min="1" max="1" width="16" style="1" bestFit="1" customWidth="1"/>
  </cols>
  <sheetData>
    <row r="1" spans="1:4" s="1" customFormat="1">
      <c r="B1" s="1" t="s">
        <v>23</v>
      </c>
      <c r="C1" s="1" t="s">
        <v>24</v>
      </c>
    </row>
    <row r="2" spans="1:4">
      <c r="A2" s="1" t="s">
        <v>105</v>
      </c>
      <c r="B2">
        <v>800000</v>
      </c>
      <c r="C2">
        <v>0</v>
      </c>
      <c r="D2" t="s">
        <v>117</v>
      </c>
    </row>
    <row r="3" spans="1:4">
      <c r="A3" s="1" t="s">
        <v>46</v>
      </c>
      <c r="B3">
        <v>100000</v>
      </c>
      <c r="C3">
        <v>50000</v>
      </c>
      <c r="D3" t="s">
        <v>118</v>
      </c>
    </row>
    <row r="4" spans="1:4">
      <c r="A4" s="1" t="s">
        <v>121</v>
      </c>
      <c r="B4">
        <v>50000</v>
      </c>
      <c r="C4">
        <v>0</v>
      </c>
      <c r="D4" t="s">
        <v>110</v>
      </c>
    </row>
    <row r="5" spans="1:4">
      <c r="A5" s="1" t="s">
        <v>106</v>
      </c>
      <c r="B5">
        <v>0</v>
      </c>
      <c r="C5">
        <v>50000</v>
      </c>
      <c r="D5" t="s">
        <v>112</v>
      </c>
    </row>
    <row r="6" spans="1:4">
      <c r="A6" s="1" t="s">
        <v>107</v>
      </c>
      <c r="B6">
        <v>0</v>
      </c>
      <c r="C6">
        <v>100000</v>
      </c>
      <c r="D6" t="s">
        <v>111</v>
      </c>
    </row>
    <row r="7" spans="1:4">
      <c r="A7" s="1" t="s">
        <v>108</v>
      </c>
      <c r="B7">
        <v>0</v>
      </c>
      <c r="C7">
        <v>500000</v>
      </c>
      <c r="D7" t="s">
        <v>113</v>
      </c>
    </row>
    <row r="8" spans="1:4">
      <c r="A8" s="1" t="s">
        <v>109</v>
      </c>
      <c r="B8">
        <v>0</v>
      </c>
      <c r="C8">
        <v>250000</v>
      </c>
      <c r="D8" t="s">
        <v>114</v>
      </c>
    </row>
    <row r="9" spans="1:4" s="143" customFormat="1">
      <c r="A9" s="142" t="s">
        <v>34</v>
      </c>
      <c r="B9" s="143">
        <f>SUM(B2:B8)</f>
        <v>950000</v>
      </c>
      <c r="C9" s="143">
        <f>SUM(C2:C8)</f>
        <v>950000</v>
      </c>
    </row>
    <row r="11" spans="1:4">
      <c r="A11" s="1" t="s">
        <v>115</v>
      </c>
    </row>
    <row r="12" spans="1:4">
      <c r="B12" t="s">
        <v>119</v>
      </c>
    </row>
    <row r="13" spans="1:4">
      <c r="B13" t="s">
        <v>116</v>
      </c>
    </row>
    <row r="14" spans="1:4">
      <c r="B14" t="s">
        <v>120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workbookViewId="0">
      <selection activeCell="D16" sqref="D16"/>
    </sheetView>
  </sheetViews>
  <sheetFormatPr baseColWidth="10" defaultRowHeight="15" x14ac:dyDescent="0"/>
  <cols>
    <col min="1" max="1" width="16.33203125" style="183" bestFit="1" customWidth="1"/>
    <col min="2" max="2" width="11.83203125" style="147" bestFit="1" customWidth="1"/>
    <col min="3" max="3" width="28.5" style="148" bestFit="1" customWidth="1"/>
    <col min="4" max="16384" width="10.83203125" style="189"/>
  </cols>
  <sheetData>
    <row r="1" spans="1:3" s="183" customFormat="1">
      <c r="B1" s="184" t="s">
        <v>136</v>
      </c>
      <c r="C1" s="185" t="s">
        <v>137</v>
      </c>
    </row>
    <row r="2" spans="1:3">
      <c r="A2" s="186" t="s">
        <v>28</v>
      </c>
      <c r="B2" s="187"/>
      <c r="C2" s="188"/>
    </row>
    <row r="3" spans="1:3">
      <c r="B3" s="147">
        <v>1001</v>
      </c>
      <c r="C3" s="148" t="s">
        <v>42</v>
      </c>
    </row>
    <row r="4" spans="1:3">
      <c r="B4" s="147">
        <v>1002</v>
      </c>
      <c r="C4" s="148" t="s">
        <v>47</v>
      </c>
    </row>
    <row r="5" spans="1:3">
      <c r="B5" s="147">
        <v>1003</v>
      </c>
      <c r="C5" s="148" t="s">
        <v>15</v>
      </c>
    </row>
    <row r="6" spans="1:3">
      <c r="B6" s="147">
        <v>1004</v>
      </c>
      <c r="C6" s="148" t="s">
        <v>19</v>
      </c>
    </row>
    <row r="7" spans="1:3">
      <c r="B7" s="147">
        <v>1005</v>
      </c>
      <c r="C7" s="148" t="s">
        <v>20</v>
      </c>
    </row>
    <row r="8" spans="1:3">
      <c r="B8" s="190">
        <v>1006</v>
      </c>
      <c r="C8" s="191" t="s">
        <v>138</v>
      </c>
    </row>
    <row r="9" spans="1:3">
      <c r="B9" s="147">
        <v>1007</v>
      </c>
      <c r="C9" s="148" t="s">
        <v>139</v>
      </c>
    </row>
    <row r="10" spans="1:3">
      <c r="B10" s="147">
        <v>1008</v>
      </c>
      <c r="C10" s="148" t="s">
        <v>56</v>
      </c>
    </row>
    <row r="11" spans="1:3">
      <c r="B11" s="147">
        <v>1009</v>
      </c>
      <c r="C11" s="148" t="s">
        <v>57</v>
      </c>
    </row>
    <row r="12" spans="1:3">
      <c r="B12" s="147">
        <v>1010</v>
      </c>
      <c r="C12" s="148" t="s">
        <v>49</v>
      </c>
    </row>
    <row r="13" spans="1:3">
      <c r="B13" s="147">
        <v>1011</v>
      </c>
      <c r="C13" s="148" t="s">
        <v>50</v>
      </c>
    </row>
    <row r="14" spans="1:3">
      <c r="B14" s="147">
        <v>1012</v>
      </c>
      <c r="C14" s="148" t="s">
        <v>43</v>
      </c>
    </row>
    <row r="15" spans="1:3">
      <c r="B15" s="147">
        <v>1013</v>
      </c>
      <c r="C15" s="148" t="s">
        <v>58</v>
      </c>
    </row>
    <row r="16" spans="1:3">
      <c r="B16" s="147">
        <v>1014</v>
      </c>
      <c r="C16" s="148" t="s">
        <v>51</v>
      </c>
    </row>
    <row r="17" spans="1:3">
      <c r="B17" s="147">
        <v>1015</v>
      </c>
      <c r="C17" s="148" t="s">
        <v>59</v>
      </c>
    </row>
    <row r="18" spans="1:3">
      <c r="B18" s="190">
        <v>1016</v>
      </c>
      <c r="C18" s="191" t="s">
        <v>135</v>
      </c>
    </row>
    <row r="19" spans="1:3">
      <c r="B19" s="147">
        <v>1017</v>
      </c>
      <c r="C19" s="148" t="s">
        <v>140</v>
      </c>
    </row>
    <row r="20" spans="1:3">
      <c r="B20" s="147">
        <v>1018</v>
      </c>
      <c r="C20" s="148" t="s">
        <v>60</v>
      </c>
    </row>
    <row r="21" spans="1:3">
      <c r="B21" s="147">
        <v>1019</v>
      </c>
      <c r="C21" s="148" t="s">
        <v>44</v>
      </c>
    </row>
    <row r="22" spans="1:3">
      <c r="B22" s="190">
        <v>2020</v>
      </c>
      <c r="C22" s="191" t="s">
        <v>141</v>
      </c>
    </row>
    <row r="23" spans="1:3">
      <c r="A23" s="186" t="s">
        <v>2</v>
      </c>
      <c r="B23" s="187"/>
      <c r="C23" s="188"/>
    </row>
    <row r="24" spans="1:3">
      <c r="A24" s="189"/>
      <c r="B24" s="147">
        <v>2001</v>
      </c>
      <c r="C24" s="148" t="s">
        <v>6</v>
      </c>
    </row>
    <row r="25" spans="1:3">
      <c r="A25" s="189"/>
      <c r="B25" s="147">
        <v>2002</v>
      </c>
      <c r="C25" s="148" t="s">
        <v>40</v>
      </c>
    </row>
    <row r="26" spans="1:3">
      <c r="A26" s="189"/>
      <c r="B26" s="147">
        <v>2003</v>
      </c>
      <c r="C26" s="148" t="s">
        <v>11</v>
      </c>
    </row>
    <row r="27" spans="1:3">
      <c r="A27" s="189"/>
      <c r="B27" s="147">
        <v>2004</v>
      </c>
      <c r="C27" s="148" t="s">
        <v>33</v>
      </c>
    </row>
    <row r="28" spans="1:3">
      <c r="A28" s="189"/>
      <c r="B28" s="147">
        <v>2005</v>
      </c>
      <c r="C28" s="148" t="s">
        <v>53</v>
      </c>
    </row>
    <row r="29" spans="1:3">
      <c r="A29" s="189"/>
      <c r="B29" s="147">
        <v>2006</v>
      </c>
      <c r="C29" s="148" t="s">
        <v>61</v>
      </c>
    </row>
    <row r="30" spans="1:3">
      <c r="A30" s="189"/>
      <c r="B30" s="147">
        <v>2007</v>
      </c>
      <c r="C30" s="148" t="s">
        <v>7</v>
      </c>
    </row>
    <row r="31" spans="1:3">
      <c r="A31" s="186" t="s">
        <v>3</v>
      </c>
      <c r="B31" s="187"/>
      <c r="C31" s="188"/>
    </row>
    <row r="32" spans="1:3">
      <c r="B32" s="147">
        <v>3001</v>
      </c>
      <c r="C32" s="148" t="s">
        <v>8</v>
      </c>
    </row>
    <row r="33" spans="1:3">
      <c r="B33" s="147">
        <v>3002</v>
      </c>
      <c r="C33" s="148" t="s">
        <v>142</v>
      </c>
    </row>
    <row r="34" spans="1:3">
      <c r="B34" s="147">
        <v>3003</v>
      </c>
      <c r="C34" s="148" t="s">
        <v>74</v>
      </c>
    </row>
    <row r="35" spans="1:3">
      <c r="B35" s="147">
        <v>3004</v>
      </c>
      <c r="C35" s="192" t="s">
        <v>143</v>
      </c>
    </row>
    <row r="36" spans="1:3">
      <c r="B36" s="147">
        <v>3005</v>
      </c>
      <c r="C36" s="148" t="s">
        <v>62</v>
      </c>
    </row>
    <row r="37" spans="1:3">
      <c r="B37" s="147">
        <v>3006</v>
      </c>
      <c r="C37" s="148" t="s">
        <v>144</v>
      </c>
    </row>
    <row r="38" spans="1:3">
      <c r="B38" s="147">
        <v>3007</v>
      </c>
      <c r="C38" s="148" t="s">
        <v>145</v>
      </c>
    </row>
    <row r="39" spans="1:3">
      <c r="B39" s="147">
        <v>3008</v>
      </c>
      <c r="C39" s="148" t="s">
        <v>146</v>
      </c>
    </row>
    <row r="40" spans="1:3">
      <c r="B40" s="147">
        <v>3009</v>
      </c>
      <c r="C40" s="148" t="s">
        <v>147</v>
      </c>
    </row>
    <row r="41" spans="1:3">
      <c r="B41" s="147">
        <v>3010</v>
      </c>
      <c r="C41" s="148" t="s">
        <v>148</v>
      </c>
    </row>
    <row r="42" spans="1:3">
      <c r="B42" s="147">
        <v>3011</v>
      </c>
      <c r="C42" s="148" t="s">
        <v>149</v>
      </c>
    </row>
    <row r="43" spans="1:3">
      <c r="B43" s="147">
        <v>3012</v>
      </c>
      <c r="C43" s="148" t="s">
        <v>150</v>
      </c>
    </row>
    <row r="44" spans="1:3">
      <c r="B44" s="147">
        <v>3013</v>
      </c>
      <c r="C44" s="148" t="s">
        <v>72</v>
      </c>
    </row>
    <row r="45" spans="1:3">
      <c r="B45" s="147">
        <v>3014</v>
      </c>
      <c r="C45" s="148" t="s">
        <v>87</v>
      </c>
    </row>
    <row r="46" spans="1:3" s="194" customFormat="1">
      <c r="A46" s="193"/>
      <c r="B46" s="190">
        <v>3015</v>
      </c>
      <c r="C46" s="191" t="s">
        <v>151</v>
      </c>
    </row>
    <row r="47" spans="1:3">
      <c r="A47" s="186" t="s">
        <v>5</v>
      </c>
      <c r="B47" s="187"/>
      <c r="C47" s="188"/>
    </row>
    <row r="48" spans="1:3">
      <c r="B48" s="147">
        <v>4001</v>
      </c>
      <c r="C48" s="195" t="s">
        <v>39</v>
      </c>
    </row>
    <row r="49" spans="1:3">
      <c r="B49" s="147">
        <v>4002</v>
      </c>
      <c r="C49" s="148" t="s">
        <v>152</v>
      </c>
    </row>
    <row r="50" spans="1:3">
      <c r="B50" s="147">
        <v>4003</v>
      </c>
      <c r="C50" s="148" t="s">
        <v>46</v>
      </c>
    </row>
    <row r="51" spans="1:3">
      <c r="B51" s="147">
        <v>4004</v>
      </c>
      <c r="C51" s="148" t="s">
        <v>153</v>
      </c>
    </row>
    <row r="52" spans="1:3">
      <c r="B52" s="147">
        <v>4005</v>
      </c>
      <c r="C52" s="148" t="s">
        <v>66</v>
      </c>
    </row>
    <row r="53" spans="1:3">
      <c r="B53" s="147">
        <v>4006</v>
      </c>
      <c r="C53" s="148" t="s">
        <v>133</v>
      </c>
    </row>
    <row r="54" spans="1:3">
      <c r="B54" s="147">
        <v>4007</v>
      </c>
      <c r="C54" s="148" t="s">
        <v>134</v>
      </c>
    </row>
    <row r="55" spans="1:3">
      <c r="B55" s="147">
        <v>4008</v>
      </c>
      <c r="C55" s="148" t="s">
        <v>73</v>
      </c>
    </row>
    <row r="56" spans="1:3">
      <c r="B56" s="147">
        <v>4009</v>
      </c>
      <c r="C56" s="148" t="s">
        <v>67</v>
      </c>
    </row>
    <row r="57" spans="1:3">
      <c r="B57" s="190">
        <v>4010</v>
      </c>
      <c r="C57" s="191" t="s">
        <v>123</v>
      </c>
    </row>
    <row r="58" spans="1:3" s="194" customFormat="1">
      <c r="A58" s="193"/>
      <c r="B58" s="190">
        <v>4011</v>
      </c>
      <c r="C58" s="191" t="s">
        <v>88</v>
      </c>
    </row>
    <row r="59" spans="1:3">
      <c r="A59" s="186" t="s">
        <v>4</v>
      </c>
      <c r="B59" s="187"/>
      <c r="C59" s="188"/>
    </row>
    <row r="60" spans="1:3">
      <c r="B60" s="147">
        <v>5001</v>
      </c>
      <c r="C60" s="148" t="s">
        <v>14</v>
      </c>
    </row>
    <row r="61" spans="1:3">
      <c r="B61" s="190">
        <v>5002</v>
      </c>
      <c r="C61" s="191" t="s">
        <v>104</v>
      </c>
    </row>
    <row r="62" spans="1:3">
      <c r="B62" s="147">
        <v>5004</v>
      </c>
      <c r="C62" s="148" t="s">
        <v>154</v>
      </c>
    </row>
    <row r="63" spans="1:3">
      <c r="B63" s="147">
        <v>5005</v>
      </c>
      <c r="C63" s="148" t="s">
        <v>16</v>
      </c>
    </row>
    <row r="64" spans="1:3">
      <c r="B64" s="147">
        <v>5006</v>
      </c>
      <c r="C64" s="148" t="s">
        <v>38</v>
      </c>
    </row>
    <row r="65" spans="1:3">
      <c r="B65" s="147">
        <v>5007</v>
      </c>
      <c r="C65" s="148" t="s">
        <v>32</v>
      </c>
    </row>
    <row r="66" spans="1:3">
      <c r="B66" s="147">
        <v>5008</v>
      </c>
      <c r="C66" s="148" t="s">
        <v>30</v>
      </c>
    </row>
    <row r="67" spans="1:3">
      <c r="B67" s="147">
        <v>5009</v>
      </c>
      <c r="C67" s="148" t="s">
        <v>9</v>
      </c>
    </row>
    <row r="68" spans="1:3">
      <c r="B68" s="147">
        <v>5010</v>
      </c>
      <c r="C68" s="148" t="s">
        <v>26</v>
      </c>
    </row>
    <row r="69" spans="1:3">
      <c r="B69" s="147">
        <v>5011</v>
      </c>
      <c r="C69" s="148" t="s">
        <v>27</v>
      </c>
    </row>
    <row r="70" spans="1:3">
      <c r="B70" s="147">
        <v>5012</v>
      </c>
      <c r="C70" s="148" t="s">
        <v>31</v>
      </c>
    </row>
    <row r="71" spans="1:3">
      <c r="B71" s="147">
        <v>5013</v>
      </c>
      <c r="C71" s="148" t="s">
        <v>1</v>
      </c>
    </row>
    <row r="72" spans="1:3">
      <c r="B72" s="147">
        <v>5014</v>
      </c>
      <c r="C72" s="148" t="s">
        <v>21</v>
      </c>
    </row>
    <row r="73" spans="1:3">
      <c r="B73" s="147">
        <v>5015</v>
      </c>
      <c r="C73" s="148" t="s">
        <v>132</v>
      </c>
    </row>
    <row r="74" spans="1:3">
      <c r="B74" s="147">
        <v>5016</v>
      </c>
      <c r="C74" s="148" t="s">
        <v>10</v>
      </c>
    </row>
    <row r="75" spans="1:3">
      <c r="B75" s="147">
        <v>5017</v>
      </c>
      <c r="C75" s="148" t="s">
        <v>13</v>
      </c>
    </row>
    <row r="76" spans="1:3">
      <c r="B76" s="147">
        <v>5018</v>
      </c>
      <c r="C76" s="148" t="s">
        <v>18</v>
      </c>
    </row>
    <row r="77" spans="1:3">
      <c r="A77" s="186" t="s">
        <v>29</v>
      </c>
      <c r="B77" s="187"/>
      <c r="C77" s="188"/>
    </row>
    <row r="78" spans="1:3" s="196" customFormat="1">
      <c r="A78" s="196" t="s">
        <v>155</v>
      </c>
      <c r="B78" s="197"/>
      <c r="C78" s="198"/>
    </row>
    <row r="79" spans="1:3" s="196" customFormat="1">
      <c r="B79" s="197">
        <v>201</v>
      </c>
      <c r="C79" s="198" t="s">
        <v>156</v>
      </c>
    </row>
    <row r="80" spans="1:3" s="196" customFormat="1">
      <c r="B80" s="197">
        <v>202</v>
      </c>
      <c r="C80" s="198" t="s">
        <v>157</v>
      </c>
    </row>
    <row r="81" spans="1:3" s="196" customFormat="1">
      <c r="B81" s="197">
        <v>203</v>
      </c>
      <c r="C81" s="198" t="s">
        <v>158</v>
      </c>
    </row>
    <row r="82" spans="1:3" s="196" customFormat="1">
      <c r="B82" s="197">
        <v>204</v>
      </c>
      <c r="C82" s="198" t="s">
        <v>159</v>
      </c>
    </row>
    <row r="83" spans="1:3" s="196" customFormat="1">
      <c r="B83" s="197">
        <v>205</v>
      </c>
      <c r="C83" s="198" t="s">
        <v>160</v>
      </c>
    </row>
    <row r="84" spans="1:3" s="196" customFormat="1">
      <c r="B84" s="197">
        <v>206</v>
      </c>
      <c r="C84" s="198" t="s">
        <v>161</v>
      </c>
    </row>
    <row r="85" spans="1:3" s="196" customFormat="1">
      <c r="B85" s="197">
        <v>207</v>
      </c>
      <c r="C85" s="198" t="s">
        <v>162</v>
      </c>
    </row>
    <row r="86" spans="1:3" s="196" customFormat="1">
      <c r="B86" s="197">
        <v>208</v>
      </c>
      <c r="C86" s="198" t="s">
        <v>163</v>
      </c>
    </row>
    <row r="87" spans="1:3" s="196" customFormat="1">
      <c r="A87" s="196" t="s">
        <v>164</v>
      </c>
      <c r="B87" s="197"/>
      <c r="C87" s="198"/>
    </row>
    <row r="88" spans="1:3">
      <c r="B88" s="147">
        <v>301</v>
      </c>
      <c r="C88" s="198" t="s">
        <v>165</v>
      </c>
    </row>
    <row r="89" spans="1:3">
      <c r="B89" s="147">
        <v>302</v>
      </c>
      <c r="C89" s="198" t="s">
        <v>166</v>
      </c>
    </row>
    <row r="90" spans="1:3">
      <c r="B90" s="147">
        <v>303</v>
      </c>
      <c r="C90" s="198" t="s">
        <v>167</v>
      </c>
    </row>
    <row r="91" spans="1:3">
      <c r="A91" s="199"/>
      <c r="B91" s="147">
        <v>304</v>
      </c>
      <c r="C91" s="148" t="s">
        <v>168</v>
      </c>
    </row>
    <row r="92" spans="1:3">
      <c r="A92" s="199"/>
      <c r="B92" s="147">
        <v>305</v>
      </c>
      <c r="C92" s="148" t="s">
        <v>169</v>
      </c>
    </row>
    <row r="93" spans="1:3">
      <c r="B93" s="147">
        <v>306</v>
      </c>
      <c r="C93" s="148" t="s">
        <v>170</v>
      </c>
    </row>
    <row r="94" spans="1:3">
      <c r="B94" s="147">
        <v>307</v>
      </c>
      <c r="C94" s="148" t="s">
        <v>171</v>
      </c>
    </row>
    <row r="95" spans="1:3">
      <c r="B95" s="147">
        <v>308</v>
      </c>
      <c r="C95" s="148" t="s">
        <v>172</v>
      </c>
    </row>
    <row r="96" spans="1:3">
      <c r="B96" s="147">
        <v>309</v>
      </c>
      <c r="C96" s="148" t="s">
        <v>173</v>
      </c>
    </row>
    <row r="97" spans="2:3" s="189" customFormat="1">
      <c r="B97" s="147">
        <v>310</v>
      </c>
      <c r="C97" s="148" t="s">
        <v>174</v>
      </c>
    </row>
    <row r="98" spans="2:3" s="189" customFormat="1">
      <c r="B98" s="147">
        <v>311</v>
      </c>
      <c r="C98" s="148" t="s">
        <v>175</v>
      </c>
    </row>
    <row r="99" spans="2:3" s="189" customFormat="1">
      <c r="B99" s="147">
        <v>312</v>
      </c>
      <c r="C99" s="148" t="s">
        <v>176</v>
      </c>
    </row>
    <row r="100" spans="2:3" s="189" customFormat="1">
      <c r="B100" s="147">
        <v>313</v>
      </c>
      <c r="C100" s="148" t="s">
        <v>177</v>
      </c>
    </row>
    <row r="101" spans="2:3" s="189" customFormat="1">
      <c r="B101" s="147">
        <v>314</v>
      </c>
      <c r="C101" s="148" t="s">
        <v>178</v>
      </c>
    </row>
    <row r="102" spans="2:3" s="189" customFormat="1">
      <c r="B102" s="147">
        <v>315</v>
      </c>
      <c r="C102" s="148" t="s">
        <v>179</v>
      </c>
    </row>
    <row r="103" spans="2:3" s="189" customFormat="1">
      <c r="B103" s="147">
        <v>316</v>
      </c>
      <c r="C103" s="148" t="s">
        <v>180</v>
      </c>
    </row>
    <row r="104" spans="2:3" s="189" customFormat="1">
      <c r="B104" s="147">
        <v>317</v>
      </c>
      <c r="C104" s="148" t="s">
        <v>181</v>
      </c>
    </row>
    <row r="105" spans="2:3" s="189" customFormat="1">
      <c r="B105" s="147">
        <v>318</v>
      </c>
      <c r="C105" s="148" t="s">
        <v>182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E46"/>
  <sheetViews>
    <sheetView zoomScale="125" zoomScaleNormal="125" zoomScalePageLayoutView="125" workbookViewId="0">
      <selection activeCell="D48" sqref="D48"/>
    </sheetView>
  </sheetViews>
  <sheetFormatPr baseColWidth="10" defaultRowHeight="15" outlineLevelRow="1" x14ac:dyDescent="0"/>
  <cols>
    <col min="1" max="1" width="33.5" style="1" bestFit="1" customWidth="1"/>
    <col min="2" max="2" width="5.1640625" style="146" bestFit="1" customWidth="1"/>
    <col min="3" max="3" width="8.6640625" bestFit="1" customWidth="1"/>
    <col min="4" max="4" width="8.5" bestFit="1" customWidth="1"/>
    <col min="5" max="5" width="8" bestFit="1" customWidth="1"/>
  </cols>
  <sheetData>
    <row r="1" spans="1:5" s="1" customFormat="1">
      <c r="A1" s="3"/>
      <c r="B1" s="141"/>
      <c r="C1" s="204" t="s">
        <v>76</v>
      </c>
      <c r="D1" s="204"/>
      <c r="E1" s="204"/>
    </row>
    <row r="2" spans="1:5" s="2" customFormat="1">
      <c r="A2" s="4"/>
      <c r="B2" s="102"/>
      <c r="C2" s="205" t="s">
        <v>0</v>
      </c>
      <c r="D2" s="205"/>
      <c r="E2" s="205"/>
    </row>
    <row r="3" spans="1:5" s="2" customFormat="1">
      <c r="A3" s="4"/>
      <c r="B3" s="102"/>
      <c r="C3" s="5" t="s">
        <v>23</v>
      </c>
      <c r="D3" s="5" t="s">
        <v>24</v>
      </c>
      <c r="E3" s="5" t="s">
        <v>25</v>
      </c>
    </row>
    <row r="4" spans="1:5" collapsed="1">
      <c r="A4" s="10" t="s">
        <v>28</v>
      </c>
      <c r="B4" s="150">
        <v>1000</v>
      </c>
      <c r="C4" s="11">
        <f>C5+C6+C7</f>
        <v>0</v>
      </c>
      <c r="D4" s="11">
        <f>D5+D6+D7</f>
        <v>0</v>
      </c>
      <c r="E4" s="11">
        <f>C4-D4</f>
        <v>0</v>
      </c>
    </row>
    <row r="5" spans="1:5" hidden="1" outlineLevel="1">
      <c r="A5" s="7" t="s">
        <v>15</v>
      </c>
      <c r="B5" s="149">
        <v>1003</v>
      </c>
      <c r="C5" s="6">
        <v>0</v>
      </c>
      <c r="D5" s="6">
        <f>C5*20/100</f>
        <v>0</v>
      </c>
      <c r="E5" s="6">
        <f t="shared" ref="E5:E7" si="0">C5-D5</f>
        <v>0</v>
      </c>
    </row>
    <row r="6" spans="1:5" hidden="1" outlineLevel="1">
      <c r="A6" s="7" t="s">
        <v>19</v>
      </c>
      <c r="B6" s="149">
        <v>1004</v>
      </c>
      <c r="C6" s="6">
        <v>0</v>
      </c>
      <c r="D6" s="6">
        <v>0</v>
      </c>
      <c r="E6" s="6">
        <f t="shared" si="0"/>
        <v>0</v>
      </c>
    </row>
    <row r="7" spans="1:5" hidden="1" outlineLevel="1">
      <c r="A7" s="7" t="s">
        <v>20</v>
      </c>
      <c r="B7" s="149">
        <v>1005</v>
      </c>
      <c r="C7" s="12">
        <v>0</v>
      </c>
      <c r="D7" s="12">
        <v>0</v>
      </c>
      <c r="E7" s="12">
        <f t="shared" si="0"/>
        <v>0</v>
      </c>
    </row>
    <row r="8" spans="1:5" collapsed="1">
      <c r="A8" s="10" t="s">
        <v>2</v>
      </c>
      <c r="B8" s="150">
        <v>2000</v>
      </c>
      <c r="C8" s="11">
        <f>C9+C10+C11+C12+C13</f>
        <v>5000</v>
      </c>
      <c r="D8" s="11">
        <f>D9+D10+D11+D12+D13</f>
        <v>90000</v>
      </c>
      <c r="E8" s="11">
        <f>C8-D8</f>
        <v>-85000</v>
      </c>
    </row>
    <row r="9" spans="1:5" hidden="1" outlineLevel="1">
      <c r="A9" s="7" t="s">
        <v>6</v>
      </c>
      <c r="B9" s="149">
        <v>2001</v>
      </c>
      <c r="C9" s="12">
        <v>0</v>
      </c>
      <c r="D9" s="6">
        <v>25000</v>
      </c>
      <c r="E9" s="6">
        <f>C9-D9</f>
        <v>-25000</v>
      </c>
    </row>
    <row r="10" spans="1:5" hidden="1" outlineLevel="1">
      <c r="A10" s="7" t="s">
        <v>40</v>
      </c>
      <c r="B10" s="149">
        <v>2002</v>
      </c>
      <c r="C10" s="12">
        <f>5000</f>
        <v>5000</v>
      </c>
      <c r="D10" s="12">
        <v>50000</v>
      </c>
      <c r="E10" s="12">
        <f>C10-D10</f>
        <v>-45000</v>
      </c>
    </row>
    <row r="11" spans="1:5" hidden="1" outlineLevel="1">
      <c r="A11" s="7" t="s">
        <v>11</v>
      </c>
      <c r="B11" s="149">
        <v>2003</v>
      </c>
      <c r="C11" s="12">
        <v>0</v>
      </c>
      <c r="D11" s="12">
        <v>5000</v>
      </c>
      <c r="E11" s="12">
        <f>C11-D11</f>
        <v>-5000</v>
      </c>
    </row>
    <row r="12" spans="1:5" hidden="1" outlineLevel="1">
      <c r="A12" s="7" t="s">
        <v>33</v>
      </c>
      <c r="B12" s="149">
        <v>2004</v>
      </c>
      <c r="C12" s="12">
        <v>0</v>
      </c>
      <c r="D12" s="12">
        <v>5000</v>
      </c>
      <c r="E12" s="12">
        <f t="shared" ref="E12:E13" si="1">C12-D12</f>
        <v>-5000</v>
      </c>
    </row>
    <row r="13" spans="1:5" hidden="1" outlineLevel="1">
      <c r="A13" s="7" t="s">
        <v>7</v>
      </c>
      <c r="B13" s="149">
        <v>2007</v>
      </c>
      <c r="C13" s="12">
        <v>0</v>
      </c>
      <c r="D13" s="12">
        <v>5000</v>
      </c>
      <c r="E13" s="12">
        <f t="shared" si="1"/>
        <v>-5000</v>
      </c>
    </row>
    <row r="14" spans="1:5" collapsed="1">
      <c r="A14" s="10" t="s">
        <v>3</v>
      </c>
      <c r="B14" s="150">
        <v>3000</v>
      </c>
      <c r="C14" s="11">
        <f>C15+C16</f>
        <v>75000</v>
      </c>
      <c r="D14" s="11">
        <f>D15+D16</f>
        <v>40000</v>
      </c>
      <c r="E14" s="11">
        <f>C14-D14</f>
        <v>35000</v>
      </c>
    </row>
    <row r="15" spans="1:5" hidden="1" outlineLevel="1">
      <c r="A15" s="7" t="s">
        <v>8</v>
      </c>
      <c r="B15" s="149">
        <v>3001</v>
      </c>
      <c r="C15" s="15">
        <v>75000</v>
      </c>
      <c r="D15" s="6">
        <v>40000</v>
      </c>
      <c r="E15" s="6">
        <f>C15-D15</f>
        <v>35000</v>
      </c>
    </row>
    <row r="16" spans="1:5" hidden="1" outlineLevel="1">
      <c r="A16" s="7" t="s">
        <v>35</v>
      </c>
      <c r="B16" s="149">
        <v>3002</v>
      </c>
      <c r="C16" s="6">
        <v>0</v>
      </c>
      <c r="D16" s="6">
        <v>0</v>
      </c>
      <c r="E16" s="6">
        <f t="shared" ref="E16" si="2">D16+D16</f>
        <v>0</v>
      </c>
    </row>
    <row r="17" spans="1:5" collapsed="1">
      <c r="A17" s="10" t="s">
        <v>5</v>
      </c>
      <c r="B17" s="150">
        <v>4000</v>
      </c>
      <c r="C17" s="11">
        <f>C18+C19+C20</f>
        <v>270000</v>
      </c>
      <c r="D17" s="11">
        <f>D18+D19+D20</f>
        <v>120000</v>
      </c>
      <c r="E17" s="11">
        <f>C17-D17</f>
        <v>150000</v>
      </c>
    </row>
    <row r="18" spans="1:5" s="16" customFormat="1" hidden="1" outlineLevel="1">
      <c r="A18" s="17" t="s">
        <v>39</v>
      </c>
      <c r="B18" s="151">
        <v>4001</v>
      </c>
      <c r="C18" s="12">
        <v>20000</v>
      </c>
      <c r="D18" s="12">
        <v>20000</v>
      </c>
      <c r="E18" s="12">
        <f>C18-D18</f>
        <v>0</v>
      </c>
    </row>
    <row r="19" spans="1:5" hidden="1" outlineLevel="1">
      <c r="A19" s="7" t="s">
        <v>12</v>
      </c>
      <c r="B19" s="149">
        <v>4002</v>
      </c>
      <c r="C19" s="12">
        <v>0</v>
      </c>
      <c r="D19" s="12">
        <v>100000</v>
      </c>
      <c r="E19" s="12">
        <v>0</v>
      </c>
    </row>
    <row r="20" spans="1:5" hidden="1" outlineLevel="1">
      <c r="A20" s="7" t="s">
        <v>22</v>
      </c>
      <c r="B20" s="149">
        <v>4004</v>
      </c>
      <c r="C20" s="7">
        <v>250000</v>
      </c>
      <c r="D20" s="7">
        <v>0</v>
      </c>
      <c r="E20" s="7">
        <f>C20-D20</f>
        <v>250000</v>
      </c>
    </row>
    <row r="21" spans="1:5" collapsed="1">
      <c r="A21" s="10" t="s">
        <v>4</v>
      </c>
      <c r="B21" s="150">
        <v>5000</v>
      </c>
      <c r="C21" s="11">
        <f>C22+C23+C24+C25+C26+C27+C28+C29+C30+C31+C32+C33+C34+C35+C36+C37+C38+C39</f>
        <v>1107000</v>
      </c>
      <c r="D21" s="11">
        <f>D22+D23+D24+D25+D26+D27+D28+D29+D30+D31+D32+D33+D34+D35+D36+D37+D38+D39</f>
        <v>1202500</v>
      </c>
      <c r="E21" s="11">
        <f>C21-D21</f>
        <v>-95500</v>
      </c>
    </row>
    <row r="22" spans="1:5" hidden="1" outlineLevel="1">
      <c r="A22" s="7" t="s">
        <v>14</v>
      </c>
      <c r="B22" s="149">
        <v>5001</v>
      </c>
      <c r="C22" s="8">
        <v>365000</v>
      </c>
      <c r="D22" s="8">
        <f>(1300*20)</f>
        <v>26000</v>
      </c>
      <c r="E22" s="8">
        <f>C22-D22</f>
        <v>339000</v>
      </c>
    </row>
    <row r="23" spans="1:5" hidden="1" outlineLevel="1">
      <c r="A23" s="7" t="s">
        <v>36</v>
      </c>
      <c r="B23" s="149">
        <v>5002</v>
      </c>
      <c r="C23" s="8">
        <v>180000</v>
      </c>
      <c r="D23" s="8">
        <v>0</v>
      </c>
      <c r="E23" s="8">
        <f t="shared" ref="E23:E39" si="3">C23-D23</f>
        <v>180000</v>
      </c>
    </row>
    <row r="24" spans="1:5" hidden="1" outlineLevel="1">
      <c r="A24" s="7" t="s">
        <v>37</v>
      </c>
      <c r="B24" s="149">
        <v>5004</v>
      </c>
      <c r="C24" s="8">
        <v>160000</v>
      </c>
      <c r="D24" s="8">
        <v>0</v>
      </c>
      <c r="E24" s="8">
        <f t="shared" si="3"/>
        <v>160000</v>
      </c>
    </row>
    <row r="25" spans="1:5" hidden="1" outlineLevel="1">
      <c r="A25" s="7" t="s">
        <v>16</v>
      </c>
      <c r="B25" s="149">
        <v>5005</v>
      </c>
      <c r="C25" s="8">
        <v>150000</v>
      </c>
      <c r="D25" s="8">
        <v>0</v>
      </c>
      <c r="E25" s="8">
        <f t="shared" si="3"/>
        <v>150000</v>
      </c>
    </row>
    <row r="26" spans="1:5" hidden="1" outlineLevel="1">
      <c r="A26" s="7" t="s">
        <v>38</v>
      </c>
      <c r="B26" s="149">
        <v>5006</v>
      </c>
      <c r="C26" s="8">
        <v>220000</v>
      </c>
      <c r="D26" s="8">
        <v>0</v>
      </c>
      <c r="E26" s="8">
        <f t="shared" si="3"/>
        <v>220000</v>
      </c>
    </row>
    <row r="27" spans="1:5" hidden="1" outlineLevel="1">
      <c r="A27" s="7" t="s">
        <v>32</v>
      </c>
      <c r="B27" s="149">
        <v>5007</v>
      </c>
      <c r="C27" s="8">
        <v>20000</v>
      </c>
      <c r="D27" s="8">
        <v>10000</v>
      </c>
      <c r="E27" s="8">
        <f t="shared" si="3"/>
        <v>10000</v>
      </c>
    </row>
    <row r="28" spans="1:5" hidden="1" outlineLevel="1">
      <c r="A28" s="7" t="s">
        <v>30</v>
      </c>
      <c r="B28" s="149">
        <v>5008</v>
      </c>
      <c r="C28" s="12">
        <v>0</v>
      </c>
      <c r="D28" s="12">
        <v>685000</v>
      </c>
      <c r="E28" s="8">
        <f t="shared" si="3"/>
        <v>-685000</v>
      </c>
    </row>
    <row r="29" spans="1:5" hidden="1" outlineLevel="1">
      <c r="A29" s="7" t="s">
        <v>9</v>
      </c>
      <c r="B29" s="149">
        <v>5009</v>
      </c>
      <c r="C29" s="12">
        <f>12000</f>
        <v>12000</v>
      </c>
      <c r="D29" s="12">
        <v>70000</v>
      </c>
      <c r="E29" s="8">
        <f t="shared" si="3"/>
        <v>-58000</v>
      </c>
    </row>
    <row r="30" spans="1:5" hidden="1" outlineLevel="1">
      <c r="A30" s="7" t="s">
        <v>26</v>
      </c>
      <c r="B30" s="149">
        <v>5010</v>
      </c>
      <c r="C30" s="12">
        <v>0</v>
      </c>
      <c r="D30" s="12">
        <v>60000</v>
      </c>
      <c r="E30" s="8">
        <f t="shared" si="3"/>
        <v>-60000</v>
      </c>
    </row>
    <row r="31" spans="1:5" hidden="1" outlineLevel="1">
      <c r="A31" s="7" t="s">
        <v>27</v>
      </c>
      <c r="B31" s="149">
        <v>5011</v>
      </c>
      <c r="C31" s="12">
        <v>0</v>
      </c>
      <c r="D31" s="12">
        <v>50000</v>
      </c>
      <c r="E31" s="8">
        <f t="shared" si="3"/>
        <v>-50000</v>
      </c>
    </row>
    <row r="32" spans="1:5" hidden="1" outlineLevel="1">
      <c r="A32" s="7" t="s">
        <v>31</v>
      </c>
      <c r="B32" s="149">
        <v>5012</v>
      </c>
      <c r="C32" s="12">
        <v>0</v>
      </c>
      <c r="D32" s="12">
        <v>40000</v>
      </c>
      <c r="E32" s="8">
        <f t="shared" si="3"/>
        <v>-40000</v>
      </c>
    </row>
    <row r="33" spans="1:5" hidden="1" outlineLevel="1">
      <c r="A33" s="7" t="s">
        <v>1</v>
      </c>
      <c r="B33" s="149">
        <v>5013</v>
      </c>
      <c r="C33" s="12">
        <v>0</v>
      </c>
      <c r="D33" s="12">
        <v>150000</v>
      </c>
      <c r="E33" s="8">
        <f t="shared" si="3"/>
        <v>-150000</v>
      </c>
    </row>
    <row r="34" spans="1:5" hidden="1" outlineLevel="1">
      <c r="A34" s="7" t="s">
        <v>21</v>
      </c>
      <c r="B34" s="149">
        <v>5014</v>
      </c>
      <c r="C34" s="12">
        <v>0</v>
      </c>
      <c r="D34" s="12">
        <v>50000</v>
      </c>
      <c r="E34" s="8">
        <f t="shared" si="3"/>
        <v>-50000</v>
      </c>
    </row>
    <row r="35" spans="1:5" hidden="1" outlineLevel="1">
      <c r="A35" s="7" t="s">
        <v>132</v>
      </c>
      <c r="B35" s="149">
        <v>5015</v>
      </c>
      <c r="C35" s="12">
        <v>0</v>
      </c>
      <c r="D35" s="12">
        <v>40000</v>
      </c>
      <c r="E35" s="8">
        <f t="shared" si="3"/>
        <v>-40000</v>
      </c>
    </row>
    <row r="36" spans="1:5" hidden="1" outlineLevel="1">
      <c r="A36" s="7" t="s">
        <v>10</v>
      </c>
      <c r="B36" s="149">
        <v>5016</v>
      </c>
      <c r="C36" s="12">
        <v>0</v>
      </c>
      <c r="D36" s="12">
        <v>3000</v>
      </c>
      <c r="E36" s="8">
        <f t="shared" si="3"/>
        <v>-3000</v>
      </c>
    </row>
    <row r="37" spans="1:5" hidden="1" outlineLevel="1">
      <c r="A37" s="7" t="s">
        <v>13</v>
      </c>
      <c r="B37" s="149">
        <v>5017</v>
      </c>
      <c r="C37" s="12">
        <v>0</v>
      </c>
      <c r="D37" s="12">
        <v>11000</v>
      </c>
      <c r="E37" s="8">
        <f t="shared" si="3"/>
        <v>-11000</v>
      </c>
    </row>
    <row r="38" spans="1:5" hidden="1" outlineLevel="1">
      <c r="A38" s="7" t="s">
        <v>18</v>
      </c>
      <c r="B38" s="149">
        <v>5018</v>
      </c>
      <c r="C38" s="12">
        <v>0</v>
      </c>
      <c r="D38" s="12">
        <v>7500</v>
      </c>
      <c r="E38" s="8">
        <f t="shared" si="3"/>
        <v>-7500</v>
      </c>
    </row>
    <row r="39" spans="1:5" hidden="1" outlineLevel="1">
      <c r="A39" s="7" t="s">
        <v>17</v>
      </c>
      <c r="B39" s="149">
        <v>5019</v>
      </c>
      <c r="C39" s="12">
        <v>0</v>
      </c>
      <c r="D39" s="12">
        <v>0</v>
      </c>
      <c r="E39" s="8">
        <f t="shared" si="3"/>
        <v>0</v>
      </c>
    </row>
    <row r="40" spans="1:5">
      <c r="A40" s="10" t="s">
        <v>29</v>
      </c>
      <c r="B40" s="150"/>
      <c r="C40" s="11">
        <v>0</v>
      </c>
      <c r="D40" s="11">
        <v>0</v>
      </c>
      <c r="E40" s="11">
        <f>C40-D40</f>
        <v>0</v>
      </c>
    </row>
    <row r="41" spans="1:5">
      <c r="A41" s="13" t="s">
        <v>34</v>
      </c>
      <c r="B41" s="152"/>
      <c r="C41" s="14">
        <f>SUM(C4+C8+C14+C17+C21+C40)</f>
        <v>1457000</v>
      </c>
      <c r="D41" s="14">
        <f>SUM(D4+D8+D14+D17+D21+D40)</f>
        <v>1452500</v>
      </c>
      <c r="E41" s="14">
        <f>C41-D41</f>
        <v>4500</v>
      </c>
    </row>
    <row r="42" spans="1:5">
      <c r="A42" s="9"/>
      <c r="B42" s="153"/>
    </row>
    <row r="43" spans="1:5">
      <c r="A43" s="9"/>
      <c r="B43" s="153"/>
    </row>
    <row r="44" spans="1:5">
      <c r="A44" s="9"/>
      <c r="B44" s="153"/>
    </row>
    <row r="45" spans="1:5">
      <c r="A45" s="9"/>
      <c r="B45" s="153"/>
    </row>
    <row r="46" spans="1:5">
      <c r="A46" s="9"/>
      <c r="B46" s="153"/>
    </row>
  </sheetData>
  <mergeCells count="2">
    <mergeCell ref="C1:E1"/>
    <mergeCell ref="C2:E2"/>
  </mergeCells>
  <pageMargins left="0.78740157499999996" right="0.78740157499999996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K29"/>
  <sheetViews>
    <sheetView zoomScale="125" zoomScaleNormal="125" zoomScalePageLayoutView="125" workbookViewId="0">
      <selection activeCell="L18" sqref="L18"/>
    </sheetView>
  </sheetViews>
  <sheetFormatPr baseColWidth="10" defaultRowHeight="15" outlineLevelRow="1" x14ac:dyDescent="0"/>
  <cols>
    <col min="1" max="1" width="30.33203125" style="1" customWidth="1"/>
    <col min="2" max="2" width="5.1640625" style="1" bestFit="1" customWidth="1"/>
    <col min="3" max="3" width="9" style="1" bestFit="1" customWidth="1"/>
    <col min="4" max="4" width="7.83203125" style="1" bestFit="1" customWidth="1"/>
    <col min="5" max="5" width="8.1640625" style="1" bestFit="1" customWidth="1"/>
    <col min="6" max="6" width="8.6640625" bestFit="1" customWidth="1"/>
    <col min="7" max="7" width="7.6640625" bestFit="1" customWidth="1"/>
    <col min="8" max="8" width="8" bestFit="1" customWidth="1"/>
    <col min="9" max="11" width="8" customWidth="1"/>
  </cols>
  <sheetData>
    <row r="1" spans="1:11" s="1" customFormat="1">
      <c r="A1" s="3"/>
      <c r="B1" s="3"/>
      <c r="C1" s="212" t="s">
        <v>97</v>
      </c>
      <c r="D1" s="212"/>
      <c r="E1" s="213"/>
      <c r="F1" s="206" t="s">
        <v>81</v>
      </c>
      <c r="G1" s="207"/>
      <c r="H1" s="208"/>
      <c r="I1" s="216" t="s">
        <v>55</v>
      </c>
      <c r="J1" s="217"/>
      <c r="K1" s="217"/>
    </row>
    <row r="2" spans="1:11" s="2" customFormat="1">
      <c r="A2" s="4"/>
      <c r="B2" s="4"/>
      <c r="C2" s="214" t="s">
        <v>98</v>
      </c>
      <c r="D2" s="214"/>
      <c r="E2" s="215"/>
      <c r="F2" s="209" t="s">
        <v>0</v>
      </c>
      <c r="G2" s="210"/>
      <c r="H2" s="211"/>
      <c r="I2" s="218" t="s">
        <v>0</v>
      </c>
      <c r="J2" s="219"/>
      <c r="K2" s="219"/>
    </row>
    <row r="3" spans="1:11" s="2" customFormat="1">
      <c r="A3" s="4"/>
      <c r="B3" s="4"/>
      <c r="C3" s="103" t="s">
        <v>23</v>
      </c>
      <c r="D3" s="103" t="s">
        <v>24</v>
      </c>
      <c r="E3" s="125" t="s">
        <v>25</v>
      </c>
      <c r="F3" s="85" t="s">
        <v>23</v>
      </c>
      <c r="G3" s="66" t="s">
        <v>24</v>
      </c>
      <c r="H3" s="83" t="s">
        <v>25</v>
      </c>
      <c r="I3" s="126" t="s">
        <v>23</v>
      </c>
      <c r="J3" s="127" t="s">
        <v>24</v>
      </c>
      <c r="K3" s="127" t="s">
        <v>25</v>
      </c>
    </row>
    <row r="4" spans="1:11" collapsed="1">
      <c r="A4" s="10" t="s">
        <v>28</v>
      </c>
      <c r="B4" s="10">
        <v>1000</v>
      </c>
      <c r="C4" s="111">
        <f>C5+C6+C7+C8+C9+C10+C11+C12</f>
        <v>408000</v>
      </c>
      <c r="D4" s="111">
        <f>D5+D6+D7+D8+D9+D10+D11+D12</f>
        <v>404000</v>
      </c>
      <c r="E4" s="139">
        <f>C4-D4</f>
        <v>4000</v>
      </c>
      <c r="F4" s="86">
        <f>F5+F6+F7+F8+F9+F10+F11+F12</f>
        <v>153000</v>
      </c>
      <c r="G4" s="86">
        <f>G5+G6+G7+G8+G9+G10+G11+G12</f>
        <v>151000</v>
      </c>
      <c r="H4" s="78">
        <f>F4-G4</f>
        <v>2000</v>
      </c>
      <c r="I4" s="68">
        <f>I5+I6+I7+I8+I9+I10+I11+I12</f>
        <v>255000</v>
      </c>
      <c r="J4" s="11">
        <f>J5+J6+J7+J8+J9+J10+J11+J12</f>
        <v>253000</v>
      </c>
      <c r="K4" s="11">
        <f>I4-J4</f>
        <v>2000</v>
      </c>
    </row>
    <row r="5" spans="1:11" hidden="1" outlineLevel="1">
      <c r="A5" s="7" t="s">
        <v>42</v>
      </c>
      <c r="B5" s="149">
        <v>1001</v>
      </c>
      <c r="C5" s="113">
        <f>F5+I5</f>
        <v>112000</v>
      </c>
      <c r="D5" s="113">
        <f>G5+J5</f>
        <v>4000</v>
      </c>
      <c r="E5" s="140">
        <f>C5-D5</f>
        <v>108000</v>
      </c>
      <c r="F5" s="87">
        <f>(100*1500)-(150000*30/100)</f>
        <v>105000</v>
      </c>
      <c r="G5" s="6">
        <v>4000</v>
      </c>
      <c r="H5" s="77">
        <f>F5-G5</f>
        <v>101000</v>
      </c>
      <c r="I5" s="120">
        <f>(20*500)-(10000*30/100)</f>
        <v>7000</v>
      </c>
      <c r="J5" s="53">
        <v>0</v>
      </c>
      <c r="K5" s="53">
        <f>I5-J5</f>
        <v>7000</v>
      </c>
    </row>
    <row r="6" spans="1:11" hidden="1" outlineLevel="1">
      <c r="A6" s="7" t="s">
        <v>47</v>
      </c>
      <c r="B6" s="149">
        <v>1002</v>
      </c>
      <c r="C6" s="113">
        <f t="shared" ref="C6:C12" si="0">F6+I6</f>
        <v>56000</v>
      </c>
      <c r="D6" s="113">
        <f t="shared" ref="D6:D12" si="1">G6+J6</f>
        <v>0</v>
      </c>
      <c r="E6" s="140">
        <f t="shared" ref="E6:E12" si="2">C6-D6</f>
        <v>56000</v>
      </c>
      <c r="F6" s="87">
        <f>120*400</f>
        <v>48000</v>
      </c>
      <c r="G6" s="51"/>
      <c r="H6" s="77">
        <f>F6-G6</f>
        <v>48000</v>
      </c>
      <c r="I6" s="120">
        <f>20*400</f>
        <v>8000</v>
      </c>
      <c r="J6" s="54"/>
      <c r="K6" s="53">
        <f>I6-J6</f>
        <v>8000</v>
      </c>
    </row>
    <row r="7" spans="1:11" hidden="1" outlineLevel="1">
      <c r="A7" s="7" t="s">
        <v>15</v>
      </c>
      <c r="B7" s="149">
        <v>1003</v>
      </c>
      <c r="C7" s="113">
        <f t="shared" si="0"/>
        <v>240000</v>
      </c>
      <c r="D7" s="113">
        <f t="shared" si="1"/>
        <v>0</v>
      </c>
      <c r="E7" s="140">
        <f t="shared" si="2"/>
        <v>240000</v>
      </c>
      <c r="F7" s="87">
        <v>0</v>
      </c>
      <c r="G7" s="6">
        <f>F7*20/100</f>
        <v>0</v>
      </c>
      <c r="H7" s="77">
        <f t="shared" ref="H7:H12" si="3">F7-G7</f>
        <v>0</v>
      </c>
      <c r="I7" s="120">
        <f>240000</f>
        <v>240000</v>
      </c>
      <c r="J7" s="53">
        <v>0</v>
      </c>
      <c r="K7" s="53">
        <f t="shared" ref="K7:K12" si="4">I7-J7</f>
        <v>240000</v>
      </c>
    </row>
    <row r="8" spans="1:11" hidden="1" outlineLevel="1">
      <c r="A8" s="7" t="s">
        <v>127</v>
      </c>
      <c r="B8" s="7">
        <v>1006</v>
      </c>
      <c r="C8" s="113">
        <f t="shared" si="0"/>
        <v>0</v>
      </c>
      <c r="D8" s="113">
        <f t="shared" si="1"/>
        <v>379000</v>
      </c>
      <c r="E8" s="140">
        <f t="shared" si="2"/>
        <v>-379000</v>
      </c>
      <c r="F8" s="89"/>
      <c r="G8" s="6">
        <v>142000</v>
      </c>
      <c r="H8" s="77">
        <f t="shared" si="3"/>
        <v>-142000</v>
      </c>
      <c r="I8" s="121"/>
      <c r="J8">
        <v>237000</v>
      </c>
      <c r="K8" s="53">
        <f t="shared" si="4"/>
        <v>-237000</v>
      </c>
    </row>
    <row r="9" spans="1:11" hidden="1" outlineLevel="1">
      <c r="A9" s="7" t="s">
        <v>48</v>
      </c>
      <c r="B9" s="7">
        <v>1007</v>
      </c>
      <c r="C9" s="113">
        <f t="shared" si="0"/>
        <v>0</v>
      </c>
      <c r="D9" s="113">
        <f t="shared" si="1"/>
        <v>10000</v>
      </c>
      <c r="E9" s="140">
        <f t="shared" si="2"/>
        <v>-10000</v>
      </c>
      <c r="F9" s="87">
        <v>0</v>
      </c>
      <c r="G9" s="6">
        <v>5000</v>
      </c>
      <c r="H9" s="77">
        <f t="shared" si="3"/>
        <v>-5000</v>
      </c>
      <c r="I9" s="120">
        <v>0</v>
      </c>
      <c r="J9" s="53">
        <v>5000</v>
      </c>
      <c r="K9" s="53">
        <f t="shared" si="4"/>
        <v>-5000</v>
      </c>
    </row>
    <row r="10" spans="1:11" hidden="1" outlineLevel="1">
      <c r="A10" s="7" t="s">
        <v>56</v>
      </c>
      <c r="B10" s="7">
        <v>1008</v>
      </c>
      <c r="C10" s="113">
        <f t="shared" si="0"/>
        <v>0</v>
      </c>
      <c r="D10" s="113">
        <f t="shared" si="1"/>
        <v>0</v>
      </c>
      <c r="E10" s="140">
        <f t="shared" si="2"/>
        <v>0</v>
      </c>
      <c r="F10" s="89"/>
      <c r="G10" s="6">
        <v>0</v>
      </c>
      <c r="H10" s="77">
        <f t="shared" si="3"/>
        <v>0</v>
      </c>
      <c r="I10" s="121"/>
      <c r="J10" s="53">
        <v>0</v>
      </c>
      <c r="K10" s="53">
        <f t="shared" si="4"/>
        <v>0</v>
      </c>
    </row>
    <row r="11" spans="1:11" hidden="1" outlineLevel="1">
      <c r="A11" s="7" t="s">
        <v>50</v>
      </c>
      <c r="B11" s="7">
        <v>1011</v>
      </c>
      <c r="C11" s="113">
        <f t="shared" si="0"/>
        <v>0</v>
      </c>
      <c r="D11" s="113">
        <f t="shared" si="1"/>
        <v>1000</v>
      </c>
      <c r="E11" s="140">
        <f t="shared" si="2"/>
        <v>-1000</v>
      </c>
      <c r="F11" s="89"/>
      <c r="G11" s="6">
        <v>0</v>
      </c>
      <c r="H11" s="77">
        <f>F11-G11</f>
        <v>0</v>
      </c>
      <c r="I11" s="120">
        <v>0</v>
      </c>
      <c r="J11" s="53">
        <v>1000</v>
      </c>
      <c r="K11" s="53">
        <f t="shared" si="4"/>
        <v>-1000</v>
      </c>
    </row>
    <row r="12" spans="1:11" hidden="1" outlineLevel="1">
      <c r="A12" s="7" t="s">
        <v>44</v>
      </c>
      <c r="B12" s="7">
        <v>1019</v>
      </c>
      <c r="C12" s="113">
        <f t="shared" si="0"/>
        <v>0</v>
      </c>
      <c r="D12" s="113">
        <f t="shared" si="1"/>
        <v>10000</v>
      </c>
      <c r="E12" s="140">
        <f t="shared" si="2"/>
        <v>-10000</v>
      </c>
      <c r="F12" s="87">
        <v>0</v>
      </c>
      <c r="G12" s="6">
        <v>0</v>
      </c>
      <c r="H12" s="77">
        <f t="shared" si="3"/>
        <v>0</v>
      </c>
      <c r="I12" s="120">
        <v>0</v>
      </c>
      <c r="J12" s="53">
        <v>10000</v>
      </c>
      <c r="K12" s="53">
        <f t="shared" si="4"/>
        <v>-10000</v>
      </c>
    </row>
    <row r="13" spans="1:11" collapsed="1">
      <c r="A13" s="10" t="s">
        <v>2</v>
      </c>
      <c r="B13" s="10">
        <v>2000</v>
      </c>
      <c r="C13" s="111">
        <f>C14+C15</f>
        <v>0</v>
      </c>
      <c r="D13" s="111">
        <f>D14+D15</f>
        <v>3000</v>
      </c>
      <c r="E13" s="139">
        <f>C13-D13</f>
        <v>-3000</v>
      </c>
      <c r="F13" s="86">
        <f>F14+F15</f>
        <v>0</v>
      </c>
      <c r="G13" s="11">
        <f>G14+G15</f>
        <v>2000</v>
      </c>
      <c r="H13" s="78">
        <f>F13-G13</f>
        <v>-2000</v>
      </c>
      <c r="I13" s="68">
        <f>I14+I15</f>
        <v>0</v>
      </c>
      <c r="J13" s="11">
        <f>J14+J15</f>
        <v>1000</v>
      </c>
      <c r="K13" s="11">
        <f>I13-J13</f>
        <v>-1000</v>
      </c>
    </row>
    <row r="14" spans="1:11" hidden="1" outlineLevel="1">
      <c r="A14" s="7" t="s">
        <v>53</v>
      </c>
      <c r="B14" s="7">
        <v>2005</v>
      </c>
      <c r="C14" s="113">
        <f t="shared" ref="C14:C15" si="5">F14+I14</f>
        <v>0</v>
      </c>
      <c r="D14" s="113">
        <f t="shared" ref="D14:D15" si="6">G14+J14</f>
        <v>2000</v>
      </c>
      <c r="E14" s="140">
        <f t="shared" ref="E14:E15" si="7">C14-D14</f>
        <v>-2000</v>
      </c>
      <c r="F14" s="90">
        <v>0</v>
      </c>
      <c r="G14" s="12">
        <v>1000</v>
      </c>
      <c r="H14" s="77">
        <f t="shared" ref="H14" si="8">F14-G14</f>
        <v>-1000</v>
      </c>
      <c r="I14" s="122">
        <v>0</v>
      </c>
      <c r="J14" s="55">
        <v>1000</v>
      </c>
      <c r="K14" s="53">
        <f t="shared" ref="K14" si="9">I14-J14</f>
        <v>-1000</v>
      </c>
    </row>
    <row r="15" spans="1:11" hidden="1" outlineLevel="1">
      <c r="A15" s="7" t="s">
        <v>7</v>
      </c>
      <c r="B15" s="7">
        <v>2007</v>
      </c>
      <c r="C15" s="113">
        <f t="shared" si="5"/>
        <v>0</v>
      </c>
      <c r="D15" s="113">
        <f t="shared" si="6"/>
        <v>1000</v>
      </c>
      <c r="E15" s="140">
        <f t="shared" si="7"/>
        <v>-1000</v>
      </c>
      <c r="F15" s="90">
        <v>0</v>
      </c>
      <c r="G15" s="12">
        <v>1000</v>
      </c>
      <c r="H15" s="94">
        <f>F15-G15</f>
        <v>-1000</v>
      </c>
      <c r="I15" s="71">
        <v>0</v>
      </c>
      <c r="J15" s="12">
        <v>0</v>
      </c>
      <c r="K15" s="12">
        <f>I15-J15</f>
        <v>0</v>
      </c>
    </row>
    <row r="16" spans="1:11" collapsed="1">
      <c r="A16" s="10" t="s">
        <v>3</v>
      </c>
      <c r="B16" s="10">
        <v>3000</v>
      </c>
      <c r="C16" s="111">
        <f>C17</f>
        <v>1000</v>
      </c>
      <c r="D16" s="111">
        <f>D17</f>
        <v>1000</v>
      </c>
      <c r="E16" s="139">
        <f>C16-D16</f>
        <v>0</v>
      </c>
      <c r="F16" s="86">
        <f>F17</f>
        <v>0</v>
      </c>
      <c r="G16" s="11">
        <f>G17</f>
        <v>0</v>
      </c>
      <c r="H16" s="78">
        <f>F16-G16</f>
        <v>0</v>
      </c>
      <c r="I16" s="68">
        <f>I17</f>
        <v>1000</v>
      </c>
      <c r="J16" s="11">
        <f>J17</f>
        <v>1000</v>
      </c>
      <c r="K16" s="11">
        <f>I16-J16</f>
        <v>0</v>
      </c>
    </row>
    <row r="17" spans="1:11" hidden="1" outlineLevel="1">
      <c r="A17" s="17" t="s">
        <v>87</v>
      </c>
      <c r="B17" s="17">
        <v>3014</v>
      </c>
      <c r="C17" s="113">
        <f>F17+I17</f>
        <v>1000</v>
      </c>
      <c r="D17" s="113">
        <f>G17+J17</f>
        <v>1000</v>
      </c>
      <c r="E17" s="140">
        <f t="shared" ref="E17:E18" si="10">C17-D17</f>
        <v>0</v>
      </c>
      <c r="F17" s="90">
        <v>0</v>
      </c>
      <c r="G17" s="12">
        <v>0</v>
      </c>
      <c r="H17" s="94">
        <f>F17-G17</f>
        <v>0</v>
      </c>
      <c r="I17" s="120">
        <v>1000</v>
      </c>
      <c r="J17" s="53">
        <v>1000</v>
      </c>
      <c r="K17" s="53">
        <f t="shared" ref="K17" si="11">I17-J17</f>
        <v>0</v>
      </c>
    </row>
    <row r="18" spans="1:11" collapsed="1">
      <c r="A18" s="10" t="s">
        <v>5</v>
      </c>
      <c r="B18" s="10">
        <v>4000</v>
      </c>
      <c r="C18" s="111">
        <f>C19</f>
        <v>0</v>
      </c>
      <c r="D18" s="111">
        <f>D19</f>
        <v>0</v>
      </c>
      <c r="E18" s="139">
        <f t="shared" si="10"/>
        <v>0</v>
      </c>
      <c r="F18" s="86">
        <f>F19</f>
        <v>0</v>
      </c>
      <c r="G18" s="11">
        <f>G19</f>
        <v>0</v>
      </c>
      <c r="H18" s="78">
        <f>F18-G18</f>
        <v>0</v>
      </c>
      <c r="I18" s="68">
        <f>I19</f>
        <v>0</v>
      </c>
      <c r="J18" s="11">
        <f>J19</f>
        <v>0</v>
      </c>
      <c r="K18" s="11">
        <f>I18-J18</f>
        <v>0</v>
      </c>
    </row>
    <row r="19" spans="1:11" hidden="1" outlineLevel="1">
      <c r="A19" s="8" t="s">
        <v>46</v>
      </c>
      <c r="B19" s="8">
        <v>4003</v>
      </c>
      <c r="C19" s="113">
        <f>F19+I19</f>
        <v>0</v>
      </c>
      <c r="D19" s="113">
        <f>G19+J19</f>
        <v>0</v>
      </c>
      <c r="E19" s="140">
        <f>C19-D19</f>
        <v>0</v>
      </c>
      <c r="F19" s="92">
        <v>0</v>
      </c>
      <c r="G19" s="7">
        <v>0</v>
      </c>
      <c r="H19" s="79">
        <f t="shared" ref="H19" si="12">F19-G19</f>
        <v>0</v>
      </c>
      <c r="I19" s="73">
        <v>0</v>
      </c>
      <c r="J19" s="7">
        <v>0</v>
      </c>
      <c r="K19" s="7">
        <f>I19-J19</f>
        <v>0</v>
      </c>
    </row>
    <row r="20" spans="1:11" collapsed="1">
      <c r="A20" s="10" t="s">
        <v>4</v>
      </c>
      <c r="B20" s="10">
        <v>5000</v>
      </c>
      <c r="C20" s="111">
        <f>C21+C22+C23+C24+C25</f>
        <v>5000</v>
      </c>
      <c r="D20" s="111">
        <f>D21+D22+D23+D24+D25</f>
        <v>6000</v>
      </c>
      <c r="E20" s="139">
        <f>C20-D20</f>
        <v>-1000</v>
      </c>
      <c r="F20" s="86">
        <f>F21+F22+F23+F24+F25</f>
        <v>0</v>
      </c>
      <c r="G20" s="11">
        <f>G21+G22+G23+G24+G25</f>
        <v>0</v>
      </c>
      <c r="H20" s="78">
        <f>F20-G20</f>
        <v>0</v>
      </c>
      <c r="I20" s="68">
        <f>I21+I22+I23+I24+I25</f>
        <v>5000</v>
      </c>
      <c r="J20" s="11">
        <f>J21+J22+J23+J24+J25</f>
        <v>6000</v>
      </c>
      <c r="K20" s="11">
        <f>I20-J20</f>
        <v>-1000</v>
      </c>
    </row>
    <row r="21" spans="1:11" hidden="1" outlineLevel="1">
      <c r="A21" s="7" t="s">
        <v>104</v>
      </c>
      <c r="B21" s="7">
        <v>5002</v>
      </c>
      <c r="C21" s="113">
        <f t="shared" ref="C21:C25" si="13">F21+I21</f>
        <v>5000</v>
      </c>
      <c r="D21" s="113">
        <f t="shared" ref="D21:D25" si="14">G21+J21</f>
        <v>0</v>
      </c>
      <c r="E21" s="140">
        <f t="shared" ref="E21:E25" si="15">C21-D21</f>
        <v>5000</v>
      </c>
      <c r="F21" s="90">
        <v>0</v>
      </c>
      <c r="G21" s="12">
        <v>0</v>
      </c>
      <c r="H21" s="94">
        <f>F21-G21</f>
        <v>0</v>
      </c>
      <c r="I21" s="119">
        <v>5000</v>
      </c>
      <c r="J21" s="56">
        <v>0</v>
      </c>
      <c r="K21" s="56">
        <f t="shared" ref="K21:K24" si="16">I21-J21</f>
        <v>5000</v>
      </c>
    </row>
    <row r="22" spans="1:11" hidden="1" outlineLevel="1">
      <c r="A22" s="7" t="s">
        <v>26</v>
      </c>
      <c r="B22" s="7">
        <v>5010</v>
      </c>
      <c r="C22" s="113">
        <f t="shared" si="13"/>
        <v>0</v>
      </c>
      <c r="D22" s="113">
        <f t="shared" si="14"/>
        <v>1000</v>
      </c>
      <c r="E22" s="140">
        <f t="shared" si="15"/>
        <v>-1000</v>
      </c>
      <c r="F22" s="128"/>
      <c r="G22" s="12">
        <v>0</v>
      </c>
      <c r="H22" s="94">
        <f>F22-G22</f>
        <v>0</v>
      </c>
      <c r="I22" s="123"/>
      <c r="J22" s="56">
        <v>1000</v>
      </c>
      <c r="K22" s="56">
        <f t="shared" si="16"/>
        <v>-1000</v>
      </c>
    </row>
    <row r="23" spans="1:11" hidden="1" outlineLevel="1">
      <c r="A23" s="7" t="s">
        <v>27</v>
      </c>
      <c r="B23" s="7">
        <v>5011</v>
      </c>
      <c r="C23" s="113">
        <f t="shared" si="13"/>
        <v>0</v>
      </c>
      <c r="D23" s="113">
        <f t="shared" si="14"/>
        <v>0</v>
      </c>
      <c r="E23" s="140">
        <f t="shared" si="15"/>
        <v>0</v>
      </c>
      <c r="F23" s="89"/>
      <c r="G23" s="6">
        <v>0</v>
      </c>
      <c r="H23" s="79">
        <f t="shared" ref="H23" si="17">F23-G23</f>
        <v>0</v>
      </c>
      <c r="I23" s="121"/>
      <c r="J23" s="53">
        <v>0</v>
      </c>
      <c r="K23" s="52">
        <f t="shared" si="16"/>
        <v>0</v>
      </c>
    </row>
    <row r="24" spans="1:11" hidden="1" outlineLevel="1">
      <c r="A24" s="7" t="s">
        <v>31</v>
      </c>
      <c r="B24" s="7">
        <v>5012</v>
      </c>
      <c r="C24" s="113">
        <f t="shared" si="13"/>
        <v>0</v>
      </c>
      <c r="D24" s="113">
        <f t="shared" si="14"/>
        <v>0</v>
      </c>
      <c r="E24" s="140">
        <f t="shared" si="15"/>
        <v>0</v>
      </c>
      <c r="F24" s="89"/>
      <c r="G24" s="6">
        <v>0</v>
      </c>
      <c r="H24" s="79">
        <f>F24-G24</f>
        <v>0</v>
      </c>
      <c r="I24" s="121"/>
      <c r="J24" s="53">
        <v>0</v>
      </c>
      <c r="K24" s="52">
        <f t="shared" si="16"/>
        <v>0</v>
      </c>
    </row>
    <row r="25" spans="1:11" hidden="1" outlineLevel="1">
      <c r="A25" s="113" t="s">
        <v>21</v>
      </c>
      <c r="B25" s="113">
        <v>5014</v>
      </c>
      <c r="C25" s="113">
        <f t="shared" si="13"/>
        <v>0</v>
      </c>
      <c r="D25" s="113">
        <f t="shared" si="14"/>
        <v>5000</v>
      </c>
      <c r="E25" s="140">
        <f t="shared" si="15"/>
        <v>-5000</v>
      </c>
      <c r="F25" s="89"/>
      <c r="G25" s="6">
        <v>0</v>
      </c>
      <c r="H25" s="77">
        <f>F25-G25</f>
        <v>0</v>
      </c>
      <c r="I25" s="121"/>
      <c r="J25" s="55">
        <v>5000</v>
      </c>
      <c r="K25" s="55">
        <f>I25-J25</f>
        <v>-5000</v>
      </c>
    </row>
    <row r="26" spans="1:11">
      <c r="A26" s="10" t="s">
        <v>29</v>
      </c>
      <c r="B26" s="10"/>
      <c r="C26" s="111">
        <v>0</v>
      </c>
      <c r="D26" s="111">
        <v>0</v>
      </c>
      <c r="E26" s="139">
        <f>C26-D26</f>
        <v>0</v>
      </c>
      <c r="F26" s="86">
        <v>0</v>
      </c>
      <c r="G26" s="11">
        <v>0</v>
      </c>
      <c r="H26" s="78">
        <f>F26-G26</f>
        <v>0</v>
      </c>
      <c r="I26" s="68">
        <v>0</v>
      </c>
      <c r="J26" s="11">
        <v>0</v>
      </c>
      <c r="K26" s="11">
        <f>I26-J26</f>
        <v>0</v>
      </c>
    </row>
    <row r="27" spans="1:11">
      <c r="A27" s="13" t="s">
        <v>34</v>
      </c>
      <c r="B27" s="154"/>
      <c r="C27" s="124">
        <f>SUM(C4+C13+C16+C18+C20+C26)</f>
        <v>414000</v>
      </c>
      <c r="D27" s="14">
        <f>SUM(D4+D13+D16+D18+D20+D26)</f>
        <v>414000</v>
      </c>
      <c r="E27" s="101">
        <f>C27-D27</f>
        <v>0</v>
      </c>
      <c r="F27" s="124">
        <f>SUM(F4+F13+F16+F18+F20+F26)</f>
        <v>153000</v>
      </c>
      <c r="G27" s="14">
        <f>SUM(G4+G13+G16+G18+G20+G26)</f>
        <v>153000</v>
      </c>
      <c r="H27" s="101">
        <f>F27-G27</f>
        <v>0</v>
      </c>
      <c r="I27" s="100">
        <f>I4+I13+I16+I18+I20+I26</f>
        <v>261000</v>
      </c>
      <c r="J27" s="14">
        <f>J4+J13+J16+J18+J20+J26</f>
        <v>261000</v>
      </c>
      <c r="K27" s="14">
        <f>I27-J27</f>
        <v>0</v>
      </c>
    </row>
    <row r="28" spans="1:11">
      <c r="A28" s="9"/>
      <c r="B28" s="9"/>
      <c r="C28" s="9"/>
      <c r="D28" s="9"/>
      <c r="E28" s="9"/>
    </row>
    <row r="29" spans="1:11">
      <c r="A29" s="9"/>
      <c r="B29" s="9"/>
      <c r="C29" s="9"/>
      <c r="D29" s="9"/>
      <c r="E29" s="9"/>
    </row>
  </sheetData>
  <mergeCells count="6">
    <mergeCell ref="F1:H1"/>
    <mergeCell ref="F2:H2"/>
    <mergeCell ref="C1:E1"/>
    <mergeCell ref="C2:E2"/>
    <mergeCell ref="I1:K1"/>
    <mergeCell ref="I2:K2"/>
  </mergeCells>
  <pageMargins left="0.78740157499999996" right="0.78740157499999996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K47"/>
  <sheetViews>
    <sheetView zoomScale="125" zoomScaleNormal="125" zoomScalePageLayoutView="125" workbookViewId="0">
      <pane ySplit="1" topLeftCell="A2" activePane="bottomLeft" state="frozen"/>
      <selection activeCell="B13" sqref="B13"/>
      <selection pane="bottomLeft" activeCell="A26" sqref="A26"/>
    </sheetView>
  </sheetViews>
  <sheetFormatPr baseColWidth="10" defaultColWidth="11.1640625" defaultRowHeight="15" outlineLevelRow="1" x14ac:dyDescent="0"/>
  <cols>
    <col min="1" max="1" width="30.1640625" style="1" customWidth="1"/>
    <col min="2" max="2" width="5.1640625" style="163" bestFit="1" customWidth="1"/>
    <col min="3" max="3" width="8.6640625" style="1" bestFit="1" customWidth="1"/>
    <col min="4" max="4" width="10.5" style="1" bestFit="1" customWidth="1"/>
    <col min="5" max="5" width="8.1640625" style="1" bestFit="1" customWidth="1"/>
    <col min="6" max="6" width="8.6640625" bestFit="1" customWidth="1"/>
    <col min="7" max="7" width="10.5" bestFit="1" customWidth="1"/>
    <col min="8" max="8" width="8" bestFit="1" customWidth="1"/>
    <col min="9" max="9" width="8.6640625" bestFit="1" customWidth="1"/>
    <col min="10" max="10" width="7.6640625" bestFit="1" customWidth="1"/>
    <col min="11" max="11" width="8" bestFit="1" customWidth="1"/>
  </cols>
  <sheetData>
    <row r="1" spans="1:11" s="1" customFormat="1">
      <c r="A1" s="3"/>
      <c r="B1" s="156"/>
      <c r="C1" s="213" t="s">
        <v>95</v>
      </c>
      <c r="D1" s="220"/>
      <c r="E1" s="221"/>
      <c r="F1" s="206" t="s">
        <v>75</v>
      </c>
      <c r="G1" s="207"/>
      <c r="H1" s="208"/>
      <c r="I1" s="224" t="s">
        <v>77</v>
      </c>
      <c r="J1" s="225"/>
      <c r="K1" s="225"/>
    </row>
    <row r="2" spans="1:11" s="2" customFormat="1">
      <c r="A2" s="4"/>
      <c r="B2" s="157"/>
      <c r="C2" s="215" t="s">
        <v>96</v>
      </c>
      <c r="D2" s="222"/>
      <c r="E2" s="223"/>
      <c r="F2" s="209" t="s">
        <v>0</v>
      </c>
      <c r="G2" s="210"/>
      <c r="H2" s="211"/>
      <c r="I2" s="226" t="s">
        <v>0</v>
      </c>
      <c r="J2" s="227"/>
      <c r="K2" s="227"/>
    </row>
    <row r="3" spans="1:11" s="99" customFormat="1">
      <c r="A3" s="102"/>
      <c r="B3" s="155"/>
      <c r="C3" s="104" t="s">
        <v>23</v>
      </c>
      <c r="D3" s="104" t="s">
        <v>24</v>
      </c>
      <c r="E3" s="105" t="s">
        <v>25</v>
      </c>
      <c r="F3" s="109" t="s">
        <v>23</v>
      </c>
      <c r="G3" s="106" t="s">
        <v>24</v>
      </c>
      <c r="H3" s="110" t="s">
        <v>25</v>
      </c>
      <c r="I3" s="108" t="s">
        <v>23</v>
      </c>
      <c r="J3" s="107" t="s">
        <v>24</v>
      </c>
      <c r="K3" s="107" t="s">
        <v>25</v>
      </c>
    </row>
    <row r="4" spans="1:11" collapsed="1">
      <c r="A4" s="10" t="s">
        <v>28</v>
      </c>
      <c r="B4" s="158">
        <v>1000</v>
      </c>
      <c r="C4" s="111">
        <f>C5+C6+C7+C8+C9+C10+C11+C12+C13+C14+C15+C16+C17+C18+C19+C20+C21</f>
        <v>863000</v>
      </c>
      <c r="D4" s="111">
        <f>D5+D6+D7+D8+D9+D10+D11+D12+D13+D14+D15+D16+D17+D18+D19+D20+D21</f>
        <v>833000</v>
      </c>
      <c r="E4" s="112">
        <f>C4-D4</f>
        <v>30000</v>
      </c>
      <c r="F4" s="68">
        <f>F5+F6+F7+F8+F9+F10+F11+F12+F13+F14+F15+F16+F17+F18+F19+F20+F21</f>
        <v>560000</v>
      </c>
      <c r="G4" s="115">
        <f>G5+G6+G7+G8+G9+G10+G11+G12+G13+G14+G15+G16+G17+G18+G19+G20+G21</f>
        <v>535000</v>
      </c>
      <c r="H4" s="78">
        <f>F4-G4</f>
        <v>25000</v>
      </c>
      <c r="I4" s="68">
        <f>I5+I6+I7+I8+I9+I10+I12+I13+I14+I16+I19+I20+I21+I11+I15+I17+I18</f>
        <v>303000</v>
      </c>
      <c r="J4" s="11">
        <f>J5+J6+J7+J8+J9+J10+J11+J12+J13+J14+J15+J16+J17+J18+J19+J20+J21</f>
        <v>298000</v>
      </c>
      <c r="K4" s="11">
        <f>I4-J4</f>
        <v>5000</v>
      </c>
    </row>
    <row r="5" spans="1:11" ht="15" hidden="1" customHeight="1" outlineLevel="1">
      <c r="A5" s="7" t="s">
        <v>42</v>
      </c>
      <c r="B5" s="149">
        <v>1001</v>
      </c>
      <c r="C5" s="113">
        <f>F5+I5</f>
        <v>638000</v>
      </c>
      <c r="D5" s="116">
        <f>G5+J5</f>
        <v>20000</v>
      </c>
      <c r="E5" s="114">
        <f>C5-D5</f>
        <v>618000</v>
      </c>
      <c r="F5" s="69">
        <v>380000</v>
      </c>
      <c r="G5" s="118">
        <v>10000</v>
      </c>
      <c r="H5" s="77">
        <f>F5-G5</f>
        <v>370000</v>
      </c>
      <c r="I5" s="69">
        <v>258000</v>
      </c>
      <c r="J5" s="6">
        <v>10000</v>
      </c>
      <c r="K5" s="6">
        <f>I5-J5</f>
        <v>248000</v>
      </c>
    </row>
    <row r="6" spans="1:11" ht="15" hidden="1" customHeight="1" outlineLevel="1">
      <c r="A6" s="7" t="s">
        <v>47</v>
      </c>
      <c r="B6" s="149">
        <v>1002</v>
      </c>
      <c r="C6" s="113">
        <f t="shared" ref="C6:C21" si="0">F6+I6</f>
        <v>140000</v>
      </c>
      <c r="D6" s="113">
        <f t="shared" ref="D6:D21" si="1">G6+J6</f>
        <v>0</v>
      </c>
      <c r="E6" s="114">
        <f t="shared" ref="E6:E22" si="2">C6-D6</f>
        <v>140000</v>
      </c>
      <c r="F6" s="69">
        <v>140000</v>
      </c>
      <c r="G6" s="51"/>
      <c r="H6" s="77">
        <f>F6-G6</f>
        <v>140000</v>
      </c>
      <c r="I6" s="69">
        <v>0</v>
      </c>
      <c r="J6" s="51"/>
      <c r="K6" s="6">
        <f>I6-J6</f>
        <v>0</v>
      </c>
    </row>
    <row r="7" spans="1:11" ht="15" hidden="1" customHeight="1" outlineLevel="1">
      <c r="A7" s="7" t="s">
        <v>15</v>
      </c>
      <c r="B7" s="149">
        <v>1003</v>
      </c>
      <c r="C7" s="113">
        <f t="shared" si="0"/>
        <v>0</v>
      </c>
      <c r="D7" s="113">
        <f t="shared" si="1"/>
        <v>0</v>
      </c>
      <c r="E7" s="114">
        <f t="shared" si="2"/>
        <v>0</v>
      </c>
      <c r="F7" s="69">
        <v>0</v>
      </c>
      <c r="G7" s="6">
        <f>F7*20/100</f>
        <v>0</v>
      </c>
      <c r="H7" s="77">
        <f t="shared" ref="H7:H21" si="3">F7-G7</f>
        <v>0</v>
      </c>
      <c r="I7" s="69">
        <v>0</v>
      </c>
      <c r="J7" s="6">
        <f>I7*20/100</f>
        <v>0</v>
      </c>
      <c r="K7" s="6">
        <f t="shared" ref="K7:K21" si="4">I7-J7</f>
        <v>0</v>
      </c>
    </row>
    <row r="8" spans="1:11" ht="15" hidden="1" customHeight="1" outlineLevel="1">
      <c r="A8" s="7" t="s">
        <v>19</v>
      </c>
      <c r="B8" s="149">
        <v>1004</v>
      </c>
      <c r="C8" s="113">
        <f t="shared" si="0"/>
        <v>15000</v>
      </c>
      <c r="D8" s="113">
        <f t="shared" si="1"/>
        <v>0</v>
      </c>
      <c r="E8" s="114">
        <f t="shared" si="2"/>
        <v>15000</v>
      </c>
      <c r="F8" s="69">
        <v>0</v>
      </c>
      <c r="G8" s="6">
        <v>0</v>
      </c>
      <c r="H8" s="77">
        <f t="shared" si="3"/>
        <v>0</v>
      </c>
      <c r="I8" s="69">
        <v>15000</v>
      </c>
      <c r="J8" s="6">
        <v>0</v>
      </c>
      <c r="K8" s="6">
        <f t="shared" si="4"/>
        <v>15000</v>
      </c>
    </row>
    <row r="9" spans="1:11" ht="15" hidden="1" customHeight="1" outlineLevel="1">
      <c r="A9" s="7" t="s">
        <v>20</v>
      </c>
      <c r="B9" s="149">
        <v>1005</v>
      </c>
      <c r="C9" s="113">
        <f t="shared" si="0"/>
        <v>0</v>
      </c>
      <c r="D9" s="113">
        <f t="shared" si="1"/>
        <v>0</v>
      </c>
      <c r="E9" s="114">
        <f t="shared" si="2"/>
        <v>0</v>
      </c>
      <c r="F9" s="69">
        <v>0</v>
      </c>
      <c r="G9" s="6">
        <v>0</v>
      </c>
      <c r="H9" s="77">
        <f t="shared" si="3"/>
        <v>0</v>
      </c>
      <c r="I9" s="69">
        <v>0</v>
      </c>
      <c r="J9" s="6">
        <v>0</v>
      </c>
      <c r="K9" s="6">
        <f t="shared" si="4"/>
        <v>0</v>
      </c>
    </row>
    <row r="10" spans="1:11" ht="15" hidden="1" customHeight="1" outlineLevel="1">
      <c r="A10" s="7" t="s">
        <v>127</v>
      </c>
      <c r="B10" s="149">
        <v>1006</v>
      </c>
      <c r="C10" s="113">
        <f t="shared" si="0"/>
        <v>0</v>
      </c>
      <c r="D10" s="113">
        <f t="shared" si="1"/>
        <v>234000</v>
      </c>
      <c r="E10" s="114">
        <f t="shared" si="2"/>
        <v>-234000</v>
      </c>
      <c r="F10" s="70"/>
      <c r="G10" s="6">
        <v>200000</v>
      </c>
      <c r="H10" s="77">
        <f t="shared" si="3"/>
        <v>-200000</v>
      </c>
      <c r="I10" s="70"/>
      <c r="J10" s="6">
        <v>34000</v>
      </c>
      <c r="K10" s="6">
        <f t="shared" si="4"/>
        <v>-34000</v>
      </c>
    </row>
    <row r="11" spans="1:11" ht="15" hidden="1" customHeight="1" outlineLevel="1">
      <c r="A11" s="7" t="s">
        <v>48</v>
      </c>
      <c r="B11" s="149">
        <v>1007</v>
      </c>
      <c r="C11" s="113">
        <f t="shared" si="0"/>
        <v>30000</v>
      </c>
      <c r="D11" s="113">
        <f t="shared" si="1"/>
        <v>190000</v>
      </c>
      <c r="E11" s="114">
        <f t="shared" si="2"/>
        <v>-160000</v>
      </c>
      <c r="F11" s="69">
        <v>30000</v>
      </c>
      <c r="G11" s="6">
        <v>150000</v>
      </c>
      <c r="H11" s="77">
        <f t="shared" si="3"/>
        <v>-120000</v>
      </c>
      <c r="I11" s="69">
        <v>0</v>
      </c>
      <c r="J11" s="6">
        <v>40000</v>
      </c>
      <c r="K11" s="6">
        <f t="shared" si="4"/>
        <v>-40000</v>
      </c>
    </row>
    <row r="12" spans="1:11" ht="15" hidden="1" customHeight="1" outlineLevel="1">
      <c r="A12" s="7" t="s">
        <v>56</v>
      </c>
      <c r="B12" s="149">
        <v>1008</v>
      </c>
      <c r="C12" s="113">
        <f t="shared" si="0"/>
        <v>0</v>
      </c>
      <c r="D12" s="113">
        <f t="shared" si="1"/>
        <v>47000</v>
      </c>
      <c r="E12" s="114">
        <f t="shared" si="2"/>
        <v>-47000</v>
      </c>
      <c r="F12" s="70"/>
      <c r="G12" s="6">
        <v>40000</v>
      </c>
      <c r="H12" s="77">
        <f t="shared" si="3"/>
        <v>-40000</v>
      </c>
      <c r="I12" s="70"/>
      <c r="J12" s="6">
        <v>7000</v>
      </c>
      <c r="K12" s="6">
        <f t="shared" si="4"/>
        <v>-7000</v>
      </c>
    </row>
    <row r="13" spans="1:11" ht="15" hidden="1" customHeight="1" outlineLevel="1">
      <c r="A13" s="7" t="s">
        <v>57</v>
      </c>
      <c r="B13" s="149">
        <v>1009</v>
      </c>
      <c r="C13" s="113">
        <f t="shared" si="0"/>
        <v>0</v>
      </c>
      <c r="D13" s="113">
        <f t="shared" si="1"/>
        <v>10000</v>
      </c>
      <c r="E13" s="114">
        <f t="shared" si="2"/>
        <v>-10000</v>
      </c>
      <c r="F13" s="70"/>
      <c r="G13" s="6">
        <v>10000</v>
      </c>
      <c r="H13" s="77">
        <f t="shared" si="3"/>
        <v>-10000</v>
      </c>
      <c r="I13" s="70"/>
      <c r="J13" s="6">
        <v>0</v>
      </c>
      <c r="K13" s="6">
        <f t="shared" si="4"/>
        <v>0</v>
      </c>
    </row>
    <row r="14" spans="1:11" ht="15" hidden="1" customHeight="1" outlineLevel="1">
      <c r="A14" s="7" t="s">
        <v>49</v>
      </c>
      <c r="B14" s="149">
        <v>1010</v>
      </c>
      <c r="C14" s="113">
        <f t="shared" si="0"/>
        <v>0</v>
      </c>
      <c r="D14" s="113">
        <f t="shared" si="1"/>
        <v>96000</v>
      </c>
      <c r="E14" s="114">
        <f t="shared" si="2"/>
        <v>-96000</v>
      </c>
      <c r="F14" s="70"/>
      <c r="G14" s="6">
        <v>60000</v>
      </c>
      <c r="H14" s="77">
        <f t="shared" si="3"/>
        <v>-60000</v>
      </c>
      <c r="I14" s="70"/>
      <c r="J14" s="6">
        <v>36000</v>
      </c>
      <c r="K14" s="6">
        <f t="shared" si="4"/>
        <v>-36000</v>
      </c>
    </row>
    <row r="15" spans="1:11" ht="15" hidden="1" customHeight="1" outlineLevel="1">
      <c r="A15" s="7" t="s">
        <v>50</v>
      </c>
      <c r="B15" s="149">
        <v>1011</v>
      </c>
      <c r="C15" s="113">
        <f t="shared" si="0"/>
        <v>0</v>
      </c>
      <c r="D15" s="113">
        <f t="shared" si="1"/>
        <v>5000</v>
      </c>
      <c r="E15" s="114">
        <f t="shared" si="2"/>
        <v>-5000</v>
      </c>
      <c r="F15" s="69">
        <v>0</v>
      </c>
      <c r="G15" s="6">
        <v>0</v>
      </c>
      <c r="H15" s="77">
        <f t="shared" si="3"/>
        <v>0</v>
      </c>
      <c r="I15" s="69">
        <v>0</v>
      </c>
      <c r="J15" s="6">
        <v>5000</v>
      </c>
      <c r="K15" s="6">
        <f t="shared" si="4"/>
        <v>-5000</v>
      </c>
    </row>
    <row r="16" spans="1:11" ht="15" hidden="1" customHeight="1" outlineLevel="1">
      <c r="A16" s="7" t="s">
        <v>43</v>
      </c>
      <c r="B16" s="149">
        <v>1012</v>
      </c>
      <c r="C16" s="113">
        <f t="shared" si="0"/>
        <v>0</v>
      </c>
      <c r="D16" s="113">
        <f t="shared" si="1"/>
        <v>0</v>
      </c>
      <c r="E16" s="114">
        <f t="shared" si="2"/>
        <v>0</v>
      </c>
      <c r="F16" s="70"/>
      <c r="G16" s="6">
        <v>0</v>
      </c>
      <c r="H16" s="77">
        <f t="shared" si="3"/>
        <v>0</v>
      </c>
      <c r="I16" s="70"/>
      <c r="J16" s="6">
        <v>0</v>
      </c>
      <c r="K16" s="6">
        <f t="shared" si="4"/>
        <v>0</v>
      </c>
    </row>
    <row r="17" spans="1:11" ht="15" hidden="1" customHeight="1" outlineLevel="1">
      <c r="A17" s="7" t="s">
        <v>58</v>
      </c>
      <c r="B17" s="149">
        <v>1013</v>
      </c>
      <c r="C17" s="113">
        <f t="shared" si="0"/>
        <v>40000</v>
      </c>
      <c r="D17" s="113">
        <f t="shared" si="1"/>
        <v>40000</v>
      </c>
      <c r="E17" s="114">
        <f t="shared" si="2"/>
        <v>0</v>
      </c>
      <c r="F17" s="69">
        <v>10000</v>
      </c>
      <c r="G17" s="6">
        <v>10000</v>
      </c>
      <c r="H17" s="77">
        <f t="shared" si="3"/>
        <v>0</v>
      </c>
      <c r="I17" s="69">
        <v>30000</v>
      </c>
      <c r="J17" s="6">
        <v>30000</v>
      </c>
      <c r="K17" s="6">
        <f t="shared" si="4"/>
        <v>0</v>
      </c>
    </row>
    <row r="18" spans="1:11" ht="15" hidden="1" customHeight="1" outlineLevel="1">
      <c r="A18" s="7" t="s">
        <v>51</v>
      </c>
      <c r="B18" s="149">
        <v>1014</v>
      </c>
      <c r="C18" s="113">
        <f t="shared" si="0"/>
        <v>0</v>
      </c>
      <c r="D18" s="113">
        <f t="shared" si="1"/>
        <v>76000</v>
      </c>
      <c r="E18" s="114">
        <f t="shared" si="2"/>
        <v>-76000</v>
      </c>
      <c r="F18" s="71">
        <v>0</v>
      </c>
      <c r="G18" s="6">
        <v>0</v>
      </c>
      <c r="H18" s="77">
        <f t="shared" si="3"/>
        <v>0</v>
      </c>
      <c r="I18" s="71">
        <v>0</v>
      </c>
      <c r="J18" s="6">
        <v>76000</v>
      </c>
      <c r="K18" s="6">
        <f t="shared" si="4"/>
        <v>-76000</v>
      </c>
    </row>
    <row r="19" spans="1:11" ht="15" hidden="1" customHeight="1" outlineLevel="1">
      <c r="A19" s="7" t="s">
        <v>59</v>
      </c>
      <c r="B19" s="149">
        <v>1015</v>
      </c>
      <c r="C19" s="113">
        <f t="shared" si="0"/>
        <v>0</v>
      </c>
      <c r="D19" s="113">
        <f t="shared" si="1"/>
        <v>5000</v>
      </c>
      <c r="E19" s="114">
        <f t="shared" si="2"/>
        <v>-5000</v>
      </c>
      <c r="F19" s="70"/>
      <c r="G19" s="6">
        <v>5000</v>
      </c>
      <c r="H19" s="77">
        <f t="shared" si="3"/>
        <v>-5000</v>
      </c>
      <c r="I19" s="70"/>
      <c r="J19" s="6">
        <v>0</v>
      </c>
      <c r="K19" s="6">
        <f t="shared" si="4"/>
        <v>0</v>
      </c>
    </row>
    <row r="20" spans="1:11" ht="15" hidden="1" customHeight="1" outlineLevel="1">
      <c r="A20" s="7" t="s">
        <v>135</v>
      </c>
      <c r="B20" s="149">
        <v>1016</v>
      </c>
      <c r="C20" s="113">
        <f t="shared" si="0"/>
        <v>0</v>
      </c>
      <c r="D20" s="113">
        <f t="shared" si="1"/>
        <v>105000</v>
      </c>
      <c r="E20" s="114">
        <f t="shared" si="2"/>
        <v>-105000</v>
      </c>
      <c r="F20" s="70"/>
      <c r="G20" s="6">
        <v>45000</v>
      </c>
      <c r="H20" s="77">
        <f t="shared" si="3"/>
        <v>-45000</v>
      </c>
      <c r="I20" s="70"/>
      <c r="J20" s="6">
        <v>60000</v>
      </c>
      <c r="K20" s="6">
        <f t="shared" si="4"/>
        <v>-60000</v>
      </c>
    </row>
    <row r="21" spans="1:11" ht="15" hidden="1" customHeight="1" outlineLevel="1">
      <c r="A21" s="7" t="s">
        <v>52</v>
      </c>
      <c r="B21" s="149">
        <v>1017</v>
      </c>
      <c r="C21" s="113">
        <f t="shared" si="0"/>
        <v>0</v>
      </c>
      <c r="D21" s="113">
        <f t="shared" si="1"/>
        <v>5000</v>
      </c>
      <c r="E21" s="114">
        <f t="shared" si="2"/>
        <v>-5000</v>
      </c>
      <c r="F21" s="70"/>
      <c r="G21" s="6">
        <v>5000</v>
      </c>
      <c r="H21" s="77">
        <f t="shared" si="3"/>
        <v>-5000</v>
      </c>
      <c r="I21" s="70"/>
      <c r="J21" s="6">
        <v>0</v>
      </c>
      <c r="K21" s="6">
        <f t="shared" si="4"/>
        <v>0</v>
      </c>
    </row>
    <row r="22" spans="1:11" collapsed="1">
      <c r="A22" s="10" t="s">
        <v>2</v>
      </c>
      <c r="B22" s="158">
        <v>2000</v>
      </c>
      <c r="C22" s="111">
        <f>C23+C24+C25</f>
        <v>0</v>
      </c>
      <c r="D22" s="111">
        <f>D23+D24+D25</f>
        <v>46000</v>
      </c>
      <c r="E22" s="112">
        <f t="shared" si="2"/>
        <v>-46000</v>
      </c>
      <c r="F22" s="68">
        <f>F23+F24+F25</f>
        <v>0</v>
      </c>
      <c r="G22" s="11">
        <f>G23+G24+G25</f>
        <v>31000</v>
      </c>
      <c r="H22" s="78">
        <f>F22-G22</f>
        <v>-31000</v>
      </c>
      <c r="I22" s="68">
        <f>I23+I24+I25</f>
        <v>0</v>
      </c>
      <c r="J22" s="11">
        <f>J23+J24+J25</f>
        <v>15000</v>
      </c>
      <c r="K22" s="11">
        <f>I22-J22</f>
        <v>-15000</v>
      </c>
    </row>
    <row r="23" spans="1:11" ht="15" hidden="1" customHeight="1" outlineLevel="1">
      <c r="A23" s="7" t="s">
        <v>33</v>
      </c>
      <c r="B23" s="159">
        <v>2004</v>
      </c>
      <c r="C23" s="113">
        <f>F23+I23</f>
        <v>0</v>
      </c>
      <c r="D23" s="113">
        <f>G23+J23</f>
        <v>6000</v>
      </c>
      <c r="E23" s="114">
        <f>C23-D23</f>
        <v>-6000</v>
      </c>
      <c r="F23" s="71">
        <v>0</v>
      </c>
      <c r="G23" s="12">
        <v>6000</v>
      </c>
      <c r="H23" s="77">
        <f t="shared" ref="H23:H25" si="5">F23-G23</f>
        <v>-6000</v>
      </c>
      <c r="I23" s="71">
        <v>0</v>
      </c>
      <c r="J23" s="12">
        <v>0</v>
      </c>
      <c r="K23" s="6">
        <f t="shared" ref="K23:K25" si="6">I23-J23</f>
        <v>0</v>
      </c>
    </row>
    <row r="24" spans="1:11" ht="15" hidden="1" customHeight="1" outlineLevel="1">
      <c r="A24" s="7" t="s">
        <v>53</v>
      </c>
      <c r="B24" s="159">
        <v>2005</v>
      </c>
      <c r="C24" s="113">
        <f t="shared" ref="C24:C25" si="7">F24+I24</f>
        <v>0</v>
      </c>
      <c r="D24" s="113">
        <f t="shared" ref="D24:D25" si="8">G24+J24</f>
        <v>30000</v>
      </c>
      <c r="E24" s="114">
        <f t="shared" ref="E24:E25" si="9">C24-D24</f>
        <v>-30000</v>
      </c>
      <c r="F24" s="71">
        <v>0</v>
      </c>
      <c r="G24" s="12">
        <v>20000</v>
      </c>
      <c r="H24" s="77">
        <f t="shared" si="5"/>
        <v>-20000</v>
      </c>
      <c r="I24" s="71">
        <v>0</v>
      </c>
      <c r="J24" s="12">
        <v>10000</v>
      </c>
      <c r="K24" s="6">
        <f t="shared" si="6"/>
        <v>-10000</v>
      </c>
    </row>
    <row r="25" spans="1:11" ht="15" hidden="1" customHeight="1" outlineLevel="1">
      <c r="A25" s="7" t="s">
        <v>61</v>
      </c>
      <c r="B25" s="159">
        <v>2006</v>
      </c>
      <c r="C25" s="113">
        <f t="shared" si="7"/>
        <v>0</v>
      </c>
      <c r="D25" s="113">
        <f t="shared" si="8"/>
        <v>10000</v>
      </c>
      <c r="E25" s="114">
        <f t="shared" si="9"/>
        <v>-10000</v>
      </c>
      <c r="F25" s="69">
        <v>0</v>
      </c>
      <c r="G25" s="6">
        <v>5000</v>
      </c>
      <c r="H25" s="77">
        <f t="shared" si="5"/>
        <v>-5000</v>
      </c>
      <c r="I25" s="69">
        <v>0</v>
      </c>
      <c r="J25" s="6">
        <v>5000</v>
      </c>
      <c r="K25" s="6">
        <f t="shared" si="6"/>
        <v>-5000</v>
      </c>
    </row>
    <row r="26" spans="1:11" collapsed="1">
      <c r="A26" s="10" t="s">
        <v>3</v>
      </c>
      <c r="B26" s="158">
        <v>3000</v>
      </c>
      <c r="C26" s="111">
        <f>C27+C28+C29+C30+C31</f>
        <v>90000</v>
      </c>
      <c r="D26" s="111">
        <f>D27+D28+D29+D30+D31</f>
        <v>55000</v>
      </c>
      <c r="E26" s="112">
        <f>C26-D26</f>
        <v>35000</v>
      </c>
      <c r="F26" s="68">
        <f>F27+F28+F29+F30+F31</f>
        <v>75000</v>
      </c>
      <c r="G26" s="11">
        <f>G27+G28+G29+G30+G31</f>
        <v>50000</v>
      </c>
      <c r="H26" s="78">
        <f>F26-G26</f>
        <v>25000</v>
      </c>
      <c r="I26" s="68">
        <f>I27+I28+I29+I30+I31</f>
        <v>15000</v>
      </c>
      <c r="J26" s="11">
        <f>J27+J28+J29+J30+J31</f>
        <v>5000</v>
      </c>
      <c r="K26" s="11">
        <f>I26-J26</f>
        <v>10000</v>
      </c>
    </row>
    <row r="27" spans="1:11" ht="15" hidden="1" customHeight="1" outlineLevel="1">
      <c r="A27" s="7" t="s">
        <v>62</v>
      </c>
      <c r="B27" s="159">
        <v>3005</v>
      </c>
      <c r="C27" s="113">
        <f>F27+I27</f>
        <v>0</v>
      </c>
      <c r="D27" s="113">
        <f>G27+J27</f>
        <v>0</v>
      </c>
      <c r="E27" s="114">
        <f>C27-D27</f>
        <v>0</v>
      </c>
      <c r="F27" s="69">
        <v>0</v>
      </c>
      <c r="G27" s="6">
        <v>0</v>
      </c>
      <c r="H27" s="77">
        <f t="shared" ref="H27:H31" si="10">F27-G27</f>
        <v>0</v>
      </c>
      <c r="I27" s="69">
        <v>0</v>
      </c>
      <c r="J27" s="6">
        <v>0</v>
      </c>
      <c r="K27" s="6">
        <f t="shared" ref="K27:K31" si="11">I27-J27</f>
        <v>0</v>
      </c>
    </row>
    <row r="28" spans="1:11" ht="15" hidden="1" customHeight="1" outlineLevel="1">
      <c r="A28" s="7" t="s">
        <v>63</v>
      </c>
      <c r="B28" s="159">
        <v>3006</v>
      </c>
      <c r="C28" s="113">
        <f t="shared" ref="C28:C31" si="12">F28+I28</f>
        <v>30000</v>
      </c>
      <c r="D28" s="113">
        <f t="shared" ref="D28:D31" si="13">G28+J28</f>
        <v>10000</v>
      </c>
      <c r="E28" s="114">
        <f t="shared" ref="E28:E31" si="14">C28-D28</f>
        <v>20000</v>
      </c>
      <c r="F28" s="69">
        <v>30000</v>
      </c>
      <c r="G28" s="6">
        <v>10000</v>
      </c>
      <c r="H28" s="77">
        <f t="shared" si="10"/>
        <v>20000</v>
      </c>
      <c r="I28" s="69">
        <v>0</v>
      </c>
      <c r="J28" s="6">
        <v>0</v>
      </c>
      <c r="K28" s="6">
        <f t="shared" si="11"/>
        <v>0</v>
      </c>
    </row>
    <row r="29" spans="1:11" hidden="1" outlineLevel="1">
      <c r="A29" s="7" t="s">
        <v>122</v>
      </c>
      <c r="B29" s="159">
        <v>3004</v>
      </c>
      <c r="C29" s="113">
        <f t="shared" si="12"/>
        <v>35000</v>
      </c>
      <c r="D29" s="113">
        <f t="shared" si="13"/>
        <v>35000</v>
      </c>
      <c r="E29" s="114">
        <f t="shared" si="14"/>
        <v>0</v>
      </c>
      <c r="F29" s="69">
        <v>35000</v>
      </c>
      <c r="G29" s="6">
        <v>35000</v>
      </c>
      <c r="H29" s="77">
        <f t="shared" si="10"/>
        <v>0</v>
      </c>
      <c r="I29" s="69">
        <v>0</v>
      </c>
      <c r="J29" s="6">
        <v>0</v>
      </c>
      <c r="K29" s="6">
        <f t="shared" si="11"/>
        <v>0</v>
      </c>
    </row>
    <row r="30" spans="1:11" hidden="1" outlineLevel="1">
      <c r="A30" s="7" t="s">
        <v>65</v>
      </c>
      <c r="B30" s="159">
        <v>3007</v>
      </c>
      <c r="C30" s="113">
        <f t="shared" si="12"/>
        <v>15000</v>
      </c>
      <c r="D30" s="113">
        <f t="shared" si="13"/>
        <v>5000</v>
      </c>
      <c r="E30" s="114">
        <f t="shared" si="14"/>
        <v>10000</v>
      </c>
      <c r="F30" s="69">
        <v>0</v>
      </c>
      <c r="G30" s="6">
        <v>0</v>
      </c>
      <c r="H30" s="77">
        <v>0</v>
      </c>
      <c r="I30" s="69">
        <v>15000</v>
      </c>
      <c r="J30" s="6">
        <v>5000</v>
      </c>
      <c r="K30" s="6">
        <f t="shared" si="11"/>
        <v>10000</v>
      </c>
    </row>
    <row r="31" spans="1:11" hidden="1" outlineLevel="1">
      <c r="A31" s="7" t="s">
        <v>64</v>
      </c>
      <c r="B31" s="159">
        <v>3008</v>
      </c>
      <c r="C31" s="113">
        <f t="shared" si="12"/>
        <v>10000</v>
      </c>
      <c r="D31" s="113">
        <f t="shared" si="13"/>
        <v>5000</v>
      </c>
      <c r="E31" s="114">
        <f t="shared" si="14"/>
        <v>5000</v>
      </c>
      <c r="F31" s="69">
        <v>10000</v>
      </c>
      <c r="G31" s="6">
        <v>5000</v>
      </c>
      <c r="H31" s="77">
        <f t="shared" si="10"/>
        <v>5000</v>
      </c>
      <c r="I31" s="69">
        <v>0</v>
      </c>
      <c r="J31" s="6">
        <v>0</v>
      </c>
      <c r="K31" s="6">
        <f t="shared" si="11"/>
        <v>0</v>
      </c>
    </row>
    <row r="32" spans="1:11" collapsed="1">
      <c r="A32" s="10" t="s">
        <v>5</v>
      </c>
      <c r="B32" s="158">
        <v>4000</v>
      </c>
      <c r="C32" s="111">
        <f>C33+C34+C35+C36+C37</f>
        <v>333000</v>
      </c>
      <c r="D32" s="111">
        <f>D33+D34+D35+D36+D37</f>
        <v>280000</v>
      </c>
      <c r="E32" s="112">
        <f>C32-D32</f>
        <v>53000</v>
      </c>
      <c r="F32" s="68">
        <f>SUM(F33:F37)</f>
        <v>333000</v>
      </c>
      <c r="G32" s="11">
        <f>SUM(G33:G37)</f>
        <v>280000</v>
      </c>
      <c r="H32" s="78">
        <f>F32-G32</f>
        <v>53000</v>
      </c>
      <c r="I32" s="68">
        <f>SUM(I33:I37)</f>
        <v>0</v>
      </c>
      <c r="J32" s="11">
        <f>SUM(J33:J37)</f>
        <v>0</v>
      </c>
      <c r="K32" s="11">
        <f>I32-J32</f>
        <v>0</v>
      </c>
    </row>
    <row r="33" spans="1:11" hidden="1" outlineLevel="1">
      <c r="A33" s="7" t="s">
        <v>66</v>
      </c>
      <c r="B33" s="159">
        <v>4005</v>
      </c>
      <c r="C33" s="113">
        <f t="shared" ref="C33:C37" si="15">F33+I33</f>
        <v>210000</v>
      </c>
      <c r="D33" s="113">
        <f t="shared" ref="D33:D37" si="16">G33+J33</f>
        <v>60000</v>
      </c>
      <c r="E33" s="114">
        <f t="shared" ref="E33:E38" si="17">C33-D33</f>
        <v>150000</v>
      </c>
      <c r="F33" s="73">
        <v>210000</v>
      </c>
      <c r="G33" s="7">
        <v>60000</v>
      </c>
      <c r="H33" s="79">
        <f t="shared" ref="H33:H37" si="18">F33-G33</f>
        <v>150000</v>
      </c>
      <c r="I33" s="73">
        <v>0</v>
      </c>
      <c r="J33" s="7">
        <v>0</v>
      </c>
      <c r="K33" s="7">
        <f t="shared" ref="K33:K37" si="19">I33-J33</f>
        <v>0</v>
      </c>
    </row>
    <row r="34" spans="1:11" hidden="1" outlineLevel="1">
      <c r="A34" s="7" t="s">
        <v>133</v>
      </c>
      <c r="B34" s="159">
        <v>4006</v>
      </c>
      <c r="C34" s="113">
        <f t="shared" si="15"/>
        <v>100000</v>
      </c>
      <c r="D34" s="113">
        <f t="shared" si="16"/>
        <v>220000</v>
      </c>
      <c r="E34" s="114">
        <f t="shared" si="17"/>
        <v>-120000</v>
      </c>
      <c r="F34" s="73">
        <v>100000</v>
      </c>
      <c r="G34" s="7">
        <f>65000*3+25000</f>
        <v>220000</v>
      </c>
      <c r="H34" s="79">
        <f t="shared" si="18"/>
        <v>-120000</v>
      </c>
      <c r="I34" s="73">
        <v>0</v>
      </c>
      <c r="J34" s="7">
        <v>0</v>
      </c>
      <c r="K34" s="7">
        <f t="shared" si="19"/>
        <v>0</v>
      </c>
    </row>
    <row r="35" spans="1:11" hidden="1" outlineLevel="1">
      <c r="A35" s="7" t="s">
        <v>134</v>
      </c>
      <c r="B35" s="159">
        <v>4007</v>
      </c>
      <c r="C35" s="113">
        <f t="shared" si="15"/>
        <v>8000</v>
      </c>
      <c r="D35" s="113">
        <f t="shared" si="16"/>
        <v>0</v>
      </c>
      <c r="E35" s="114">
        <f t="shared" si="17"/>
        <v>8000</v>
      </c>
      <c r="F35" s="73">
        <v>8000</v>
      </c>
      <c r="G35" s="7">
        <v>0</v>
      </c>
      <c r="H35" s="79">
        <f t="shared" si="18"/>
        <v>8000</v>
      </c>
      <c r="I35" s="73">
        <v>0</v>
      </c>
      <c r="J35" s="7">
        <v>0</v>
      </c>
      <c r="K35" s="7">
        <f t="shared" si="19"/>
        <v>0</v>
      </c>
    </row>
    <row r="36" spans="1:11" hidden="1" outlineLevel="1">
      <c r="A36" s="7" t="s">
        <v>67</v>
      </c>
      <c r="B36" s="159">
        <v>4009</v>
      </c>
      <c r="C36" s="113">
        <f t="shared" si="15"/>
        <v>15000</v>
      </c>
      <c r="D36" s="113">
        <f t="shared" si="16"/>
        <v>0</v>
      </c>
      <c r="E36" s="114">
        <f t="shared" si="17"/>
        <v>15000</v>
      </c>
      <c r="F36" s="73">
        <v>15000</v>
      </c>
      <c r="G36" s="7">
        <v>0</v>
      </c>
      <c r="H36" s="79">
        <f t="shared" si="18"/>
        <v>15000</v>
      </c>
      <c r="I36" s="73">
        <v>0</v>
      </c>
      <c r="J36" s="7">
        <v>0</v>
      </c>
      <c r="K36" s="7">
        <f t="shared" si="19"/>
        <v>0</v>
      </c>
    </row>
    <row r="37" spans="1:11" hidden="1" outlineLevel="1">
      <c r="A37" s="8" t="s">
        <v>46</v>
      </c>
      <c r="B37" s="160">
        <v>4003</v>
      </c>
      <c r="C37" s="113">
        <f t="shared" si="15"/>
        <v>0</v>
      </c>
      <c r="D37" s="113">
        <f t="shared" si="16"/>
        <v>0</v>
      </c>
      <c r="E37" s="114">
        <f t="shared" si="17"/>
        <v>0</v>
      </c>
      <c r="F37" s="73">
        <v>0</v>
      </c>
      <c r="G37" s="7">
        <v>0</v>
      </c>
      <c r="H37" s="79">
        <f t="shared" si="18"/>
        <v>0</v>
      </c>
      <c r="I37" s="73">
        <v>0</v>
      </c>
      <c r="J37" s="7">
        <v>0</v>
      </c>
      <c r="K37" s="7">
        <f t="shared" si="19"/>
        <v>0</v>
      </c>
    </row>
    <row r="38" spans="1:11" collapsed="1">
      <c r="A38" s="10" t="s">
        <v>4</v>
      </c>
      <c r="B38" s="158">
        <v>5000</v>
      </c>
      <c r="C38" s="111">
        <f>C39+C40</f>
        <v>0</v>
      </c>
      <c r="D38" s="111">
        <f>D39+D40</f>
        <v>6000</v>
      </c>
      <c r="E38" s="112">
        <f t="shared" si="17"/>
        <v>-6000</v>
      </c>
      <c r="F38" s="68">
        <f>F39+F40</f>
        <v>0</v>
      </c>
      <c r="G38" s="11">
        <f>SUM(G39+G40)</f>
        <v>6000</v>
      </c>
      <c r="H38" s="78">
        <f>F38-G38</f>
        <v>-6000</v>
      </c>
      <c r="I38" s="68">
        <f>I39+I40</f>
        <v>0</v>
      </c>
      <c r="J38" s="11">
        <f>SUM(J39+J40)</f>
        <v>0</v>
      </c>
      <c r="K38" s="11">
        <f>I38-J38</f>
        <v>0</v>
      </c>
    </row>
    <row r="39" spans="1:11" hidden="1" outlineLevel="1">
      <c r="A39" s="7" t="s">
        <v>27</v>
      </c>
      <c r="B39" s="159">
        <v>5011</v>
      </c>
      <c r="C39" s="113">
        <f t="shared" ref="C39:D41" si="20">F39+I39</f>
        <v>0</v>
      </c>
      <c r="D39" s="113">
        <f t="shared" si="20"/>
        <v>1000</v>
      </c>
      <c r="E39" s="114">
        <f>C39-D39</f>
        <v>-1000</v>
      </c>
      <c r="F39" s="70"/>
      <c r="G39" s="6">
        <v>1000</v>
      </c>
      <c r="H39" s="79">
        <f t="shared" ref="H39:H40" si="21">F39-G39</f>
        <v>-1000</v>
      </c>
      <c r="I39" s="70"/>
      <c r="J39" s="6">
        <v>0</v>
      </c>
      <c r="K39" s="7">
        <f t="shared" ref="K39:K40" si="22">I39-J39</f>
        <v>0</v>
      </c>
    </row>
    <row r="40" spans="1:11" hidden="1" outlineLevel="1">
      <c r="A40" s="7" t="s">
        <v>31</v>
      </c>
      <c r="B40" s="159">
        <v>5012</v>
      </c>
      <c r="C40" s="113">
        <f t="shared" si="20"/>
        <v>0</v>
      </c>
      <c r="D40" s="113">
        <f t="shared" si="20"/>
        <v>5000</v>
      </c>
      <c r="E40" s="114">
        <f>C40-D40</f>
        <v>-5000</v>
      </c>
      <c r="F40" s="70"/>
      <c r="G40" s="6">
        <v>5000</v>
      </c>
      <c r="H40" s="79">
        <f t="shared" si="21"/>
        <v>-5000</v>
      </c>
      <c r="I40" s="70"/>
      <c r="J40" s="6">
        <v>0</v>
      </c>
      <c r="K40" s="7">
        <f t="shared" si="22"/>
        <v>0</v>
      </c>
    </row>
    <row r="41" spans="1:11">
      <c r="A41" s="10" t="s">
        <v>29</v>
      </c>
      <c r="B41" s="158">
        <v>300</v>
      </c>
      <c r="C41" s="111">
        <f t="shared" si="20"/>
        <v>0</v>
      </c>
      <c r="D41" s="111">
        <f t="shared" si="20"/>
        <v>66000</v>
      </c>
      <c r="E41" s="112">
        <f>C41-D41</f>
        <v>-66000</v>
      </c>
      <c r="F41" s="68">
        <v>0</v>
      </c>
      <c r="G41" s="11">
        <v>66000</v>
      </c>
      <c r="H41" s="78">
        <f>F41-G41</f>
        <v>-66000</v>
      </c>
      <c r="I41" s="68">
        <v>0</v>
      </c>
      <c r="J41" s="11">
        <v>0</v>
      </c>
      <c r="K41" s="11">
        <f>I41-J41</f>
        <v>0</v>
      </c>
    </row>
    <row r="42" spans="1:11">
      <c r="A42" s="13" t="s">
        <v>34</v>
      </c>
      <c r="B42" s="161"/>
      <c r="C42" s="100">
        <f>SUM(C4+C22+C26+C32+C38+C41)</f>
        <v>1286000</v>
      </c>
      <c r="D42" s="117">
        <f>SUM(D4+D22+D26+D32+D38+D41)</f>
        <v>1286000</v>
      </c>
      <c r="E42" s="101">
        <f>C42-D42</f>
        <v>0</v>
      </c>
      <c r="F42" s="100">
        <f>SUM(F4+F22+F26+F32+F38+F41)</f>
        <v>968000</v>
      </c>
      <c r="G42" s="117">
        <f>SUM(G4+G22+G26+G32+G38+G41)</f>
        <v>968000</v>
      </c>
      <c r="H42" s="101">
        <f>F42-G42</f>
        <v>0</v>
      </c>
      <c r="I42" s="100">
        <f>SUM(I4+I22+I26+I32+I38+I41)</f>
        <v>318000</v>
      </c>
      <c r="J42" s="14">
        <f>SUM(J4+J22+J26+J32+J38+J41)</f>
        <v>318000</v>
      </c>
      <c r="K42" s="14">
        <f>I42-J42</f>
        <v>0</v>
      </c>
    </row>
    <row r="43" spans="1:11">
      <c r="A43" s="9"/>
      <c r="B43" s="162"/>
      <c r="C43" s="9"/>
      <c r="D43" s="9"/>
      <c r="E43" s="9"/>
    </row>
    <row r="44" spans="1:11">
      <c r="A44" s="9"/>
      <c r="B44" s="162"/>
      <c r="C44" s="9"/>
      <c r="D44" s="9"/>
      <c r="E44" s="9"/>
    </row>
    <row r="45" spans="1:11">
      <c r="A45" s="9"/>
      <c r="B45" s="162"/>
      <c r="C45" s="9"/>
      <c r="D45" s="9"/>
      <c r="E45" s="9"/>
    </row>
    <row r="46" spans="1:11">
      <c r="A46" s="9"/>
      <c r="B46" s="162"/>
      <c r="C46" s="9"/>
      <c r="D46" s="9"/>
      <c r="E46" s="9"/>
    </row>
    <row r="47" spans="1:11">
      <c r="A47" s="9"/>
      <c r="B47" s="162"/>
      <c r="C47" s="9"/>
      <c r="D47" s="9"/>
      <c r="E47" s="9"/>
    </row>
  </sheetData>
  <mergeCells count="6">
    <mergeCell ref="C1:E1"/>
    <mergeCell ref="C2:E2"/>
    <mergeCell ref="F1:H1"/>
    <mergeCell ref="F2:H2"/>
    <mergeCell ref="I1:K1"/>
    <mergeCell ref="I2:K2"/>
  </mergeCells>
  <pageMargins left="0.78740157499999996" right="0.78740157499999996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K40"/>
  <sheetViews>
    <sheetView zoomScale="125" zoomScaleNormal="125" zoomScalePageLayoutView="125" workbookViewId="0">
      <pane ySplit="1" topLeftCell="A2" activePane="bottomLeft" state="frozen"/>
      <selection activeCell="B13" sqref="B13"/>
      <selection pane="bottomLeft" activeCell="A2" sqref="A2"/>
    </sheetView>
  </sheetViews>
  <sheetFormatPr baseColWidth="10" defaultRowHeight="15" outlineLevelRow="1" x14ac:dyDescent="0"/>
  <cols>
    <col min="1" max="1" width="28.33203125" customWidth="1"/>
    <col min="2" max="2" width="5.1640625" style="167" bestFit="1" customWidth="1"/>
    <col min="10" max="10" width="13.1640625" customWidth="1"/>
    <col min="11" max="11" width="12" customWidth="1"/>
  </cols>
  <sheetData>
    <row r="1" spans="1:11">
      <c r="A1" s="3"/>
      <c r="B1" s="164"/>
      <c r="C1" s="228" t="s">
        <v>94</v>
      </c>
      <c r="D1" s="228"/>
      <c r="E1" s="229"/>
      <c r="F1" s="206" t="s">
        <v>89</v>
      </c>
      <c r="G1" s="207"/>
      <c r="H1" s="208"/>
      <c r="I1" s="224" t="s">
        <v>90</v>
      </c>
      <c r="J1" s="225"/>
      <c r="K1" s="225"/>
    </row>
    <row r="2" spans="1:11">
      <c r="A2" s="4"/>
      <c r="B2" s="155"/>
      <c r="C2" s="230" t="s">
        <v>91</v>
      </c>
      <c r="D2" s="230"/>
      <c r="E2" s="231"/>
      <c r="F2" s="209" t="s">
        <v>68</v>
      </c>
      <c r="G2" s="210"/>
      <c r="H2" s="211"/>
      <c r="I2" s="226" t="s">
        <v>68</v>
      </c>
      <c r="J2" s="227"/>
      <c r="K2" s="227"/>
    </row>
    <row r="3" spans="1:11">
      <c r="A3" s="4"/>
      <c r="B3" s="155"/>
      <c r="C3" s="65" t="s">
        <v>23</v>
      </c>
      <c r="D3" s="65" t="s">
        <v>24</v>
      </c>
      <c r="E3" s="75" t="s">
        <v>25</v>
      </c>
      <c r="F3" s="85" t="s">
        <v>23</v>
      </c>
      <c r="G3" s="66" t="s">
        <v>24</v>
      </c>
      <c r="H3" s="83" t="s">
        <v>25</v>
      </c>
      <c r="I3" s="81" t="s">
        <v>23</v>
      </c>
      <c r="J3" s="67" t="s">
        <v>24</v>
      </c>
      <c r="K3" s="67" t="s">
        <v>25</v>
      </c>
    </row>
    <row r="4" spans="1:11" s="16" customFormat="1" collapsed="1">
      <c r="A4" s="10" t="s">
        <v>28</v>
      </c>
      <c r="B4" s="158">
        <v>1000</v>
      </c>
      <c r="C4" s="60">
        <f>F4+I4</f>
        <v>347000</v>
      </c>
      <c r="D4" s="60">
        <f>G4+J4</f>
        <v>530000</v>
      </c>
      <c r="E4" s="76">
        <f>C4-D4</f>
        <v>-183000</v>
      </c>
      <c r="F4" s="86">
        <f>F5+F6+F7+F8+F9+F10+F11+F12+F12+F13+F14+F15+F16+F17+F18+F19+F20+F21+F22</f>
        <v>212000</v>
      </c>
      <c r="G4" s="11">
        <f>SUM(G5+G6+G7+G8+G9+G10+G11+G12+G13+G14+G15+G16+G17+G18+G19+G20+G21+G22)</f>
        <v>384000</v>
      </c>
      <c r="H4" s="78">
        <f>F4-G4</f>
        <v>-172000</v>
      </c>
      <c r="I4" s="68">
        <f>I5+I6+I7+I8+I9+I10+I11+I12+I13+I14+I15+I16+I17+I18+I19+I20+I21+I22</f>
        <v>135000</v>
      </c>
      <c r="J4" s="11">
        <f>SUM(J5+J6+J7+J8+J9+J10+J11+J12+J13+J14+J15+J16+J17+J18+J19+J20+J21+J22)</f>
        <v>146000</v>
      </c>
      <c r="K4" s="11">
        <f>I4-J4</f>
        <v>-11000</v>
      </c>
    </row>
    <row r="5" spans="1:11" hidden="1" outlineLevel="1">
      <c r="A5" s="7" t="s">
        <v>42</v>
      </c>
      <c r="B5" s="159">
        <v>1001</v>
      </c>
      <c r="C5" s="6">
        <f>F5+I5</f>
        <v>239000</v>
      </c>
      <c r="D5" s="6">
        <f>G5+J5</f>
        <v>9000</v>
      </c>
      <c r="E5" s="77">
        <f>C5-D5</f>
        <v>230000</v>
      </c>
      <c r="F5" s="87">
        <v>161000</v>
      </c>
      <c r="G5" s="6">
        <v>6000</v>
      </c>
      <c r="H5" s="77">
        <f>F5-G5</f>
        <v>155000</v>
      </c>
      <c r="I5" s="69">
        <v>78000</v>
      </c>
      <c r="J5" s="6">
        <v>3000</v>
      </c>
      <c r="K5" s="6">
        <f>I5-J5</f>
        <v>75000</v>
      </c>
    </row>
    <row r="6" spans="1:11" hidden="1" outlineLevel="1">
      <c r="A6" s="7" t="s">
        <v>47</v>
      </c>
      <c r="B6" s="159">
        <v>1002</v>
      </c>
      <c r="C6" s="6">
        <f>F6+I6</f>
        <v>32000</v>
      </c>
      <c r="D6" s="51"/>
      <c r="E6" s="77">
        <f>C6-D6</f>
        <v>32000</v>
      </c>
      <c r="F6" s="88"/>
      <c r="G6" s="61"/>
      <c r="H6" s="84"/>
      <c r="I6" s="69">
        <f>80*400</f>
        <v>32000</v>
      </c>
      <c r="J6" s="51"/>
      <c r="K6" s="6">
        <f>I6-J6</f>
        <v>32000</v>
      </c>
    </row>
    <row r="7" spans="1:11" hidden="1" outlineLevel="1">
      <c r="A7" s="7" t="s">
        <v>15</v>
      </c>
      <c r="B7" s="159">
        <v>1003</v>
      </c>
      <c r="C7" s="6">
        <f>F7+I7</f>
        <v>0</v>
      </c>
      <c r="D7" s="6">
        <f>G7+J7</f>
        <v>0</v>
      </c>
      <c r="E7" s="77">
        <f t="shared" ref="E7:E22" si="0">C7-D7</f>
        <v>0</v>
      </c>
      <c r="F7" s="87">
        <v>0</v>
      </c>
      <c r="G7" s="6">
        <f>F7*20/100</f>
        <v>0</v>
      </c>
      <c r="H7" s="77">
        <f t="shared" ref="H7:H22" si="1">F7-G7</f>
        <v>0</v>
      </c>
      <c r="I7" s="69">
        <v>0</v>
      </c>
      <c r="J7" s="6">
        <f>I7*20/100</f>
        <v>0</v>
      </c>
      <c r="K7" s="6">
        <f t="shared" ref="K7:K22" si="2">I7-J7</f>
        <v>0</v>
      </c>
    </row>
    <row r="8" spans="1:11" hidden="1" outlineLevel="1">
      <c r="A8" s="7" t="s">
        <v>19</v>
      </c>
      <c r="B8" s="159">
        <v>1004</v>
      </c>
      <c r="C8" s="6">
        <f>F8+I8</f>
        <v>25000</v>
      </c>
      <c r="D8" s="6">
        <f t="shared" ref="D8:D22" si="3">G8+J8</f>
        <v>0</v>
      </c>
      <c r="E8" s="77">
        <f t="shared" si="0"/>
        <v>25000</v>
      </c>
      <c r="F8" s="87">
        <v>25000</v>
      </c>
      <c r="G8" s="6">
        <v>0</v>
      </c>
      <c r="H8" s="77">
        <f t="shared" si="1"/>
        <v>25000</v>
      </c>
      <c r="I8" s="69">
        <v>0</v>
      </c>
      <c r="J8" s="6">
        <v>0</v>
      </c>
      <c r="K8" s="6">
        <f t="shared" si="2"/>
        <v>0</v>
      </c>
    </row>
    <row r="9" spans="1:11" hidden="1" outlineLevel="1">
      <c r="A9" s="7" t="s">
        <v>20</v>
      </c>
      <c r="B9" s="159">
        <v>1005</v>
      </c>
      <c r="C9" s="6">
        <f>F9+I9</f>
        <v>50000</v>
      </c>
      <c r="D9" s="6">
        <f t="shared" si="3"/>
        <v>0</v>
      </c>
      <c r="E9" s="77">
        <f t="shared" si="0"/>
        <v>50000</v>
      </c>
      <c r="F9" s="87">
        <v>25000</v>
      </c>
      <c r="G9" s="6">
        <v>0</v>
      </c>
      <c r="H9" s="77">
        <v>0</v>
      </c>
      <c r="I9" s="69">
        <v>25000</v>
      </c>
      <c r="J9" s="6">
        <v>0</v>
      </c>
      <c r="K9" s="6">
        <f t="shared" si="2"/>
        <v>25000</v>
      </c>
    </row>
    <row r="10" spans="1:11" hidden="1" outlineLevel="1">
      <c r="A10" s="7" t="s">
        <v>128</v>
      </c>
      <c r="B10" s="159">
        <v>1006</v>
      </c>
      <c r="C10" s="51"/>
      <c r="D10" s="6">
        <f t="shared" si="3"/>
        <v>69000</v>
      </c>
      <c r="E10" s="77">
        <f t="shared" si="0"/>
        <v>-69000</v>
      </c>
      <c r="F10" s="89"/>
      <c r="G10" s="6">
        <v>60000</v>
      </c>
      <c r="H10" s="77">
        <f t="shared" si="1"/>
        <v>-60000</v>
      </c>
      <c r="I10" s="82">
        <v>0</v>
      </c>
      <c r="J10" s="6">
        <v>9000</v>
      </c>
      <c r="K10" s="6">
        <f t="shared" si="2"/>
        <v>-9000</v>
      </c>
    </row>
    <row r="11" spans="1:11" hidden="1" outlineLevel="1">
      <c r="A11" s="7" t="s">
        <v>48</v>
      </c>
      <c r="B11" s="159">
        <v>1007</v>
      </c>
      <c r="C11" s="6">
        <f>F11+I11</f>
        <v>0</v>
      </c>
      <c r="D11" s="6">
        <f t="shared" si="3"/>
        <v>50000</v>
      </c>
      <c r="E11" s="77">
        <f t="shared" si="0"/>
        <v>-50000</v>
      </c>
      <c r="F11" s="87">
        <v>0</v>
      </c>
      <c r="G11" s="6">
        <v>40000</v>
      </c>
      <c r="H11" s="77">
        <f t="shared" si="1"/>
        <v>-40000</v>
      </c>
      <c r="I11" s="69">
        <v>0</v>
      </c>
      <c r="J11" s="6">
        <v>10000</v>
      </c>
      <c r="K11" s="6">
        <f t="shared" si="2"/>
        <v>-10000</v>
      </c>
    </row>
    <row r="12" spans="1:11" hidden="1" outlineLevel="1">
      <c r="A12" s="7" t="s">
        <v>92</v>
      </c>
      <c r="B12" s="159">
        <v>1008</v>
      </c>
      <c r="C12" s="51"/>
      <c r="D12" s="6">
        <f t="shared" si="3"/>
        <v>30000</v>
      </c>
      <c r="E12" s="77">
        <f t="shared" si="0"/>
        <v>-30000</v>
      </c>
      <c r="F12" s="89"/>
      <c r="G12" s="6">
        <v>20000</v>
      </c>
      <c r="H12" s="77">
        <f t="shared" si="1"/>
        <v>-20000</v>
      </c>
      <c r="I12" s="70"/>
      <c r="J12" s="6">
        <v>10000</v>
      </c>
      <c r="K12" s="6">
        <f t="shared" si="2"/>
        <v>-10000</v>
      </c>
    </row>
    <row r="13" spans="1:11" hidden="1" outlineLevel="1">
      <c r="A13" s="7" t="s">
        <v>93</v>
      </c>
      <c r="B13" s="159">
        <v>1009</v>
      </c>
      <c r="C13" s="51"/>
      <c r="D13" s="6">
        <f t="shared" si="3"/>
        <v>7000</v>
      </c>
      <c r="E13" s="77">
        <f t="shared" si="0"/>
        <v>-7000</v>
      </c>
      <c r="F13" s="89"/>
      <c r="G13" s="6">
        <v>5000</v>
      </c>
      <c r="H13" s="77">
        <f t="shared" si="1"/>
        <v>-5000</v>
      </c>
      <c r="I13" s="70"/>
      <c r="J13" s="6">
        <v>2000</v>
      </c>
      <c r="K13" s="6">
        <f t="shared" si="2"/>
        <v>-2000</v>
      </c>
    </row>
    <row r="14" spans="1:11" hidden="1" outlineLevel="1">
      <c r="A14" s="7" t="s">
        <v>49</v>
      </c>
      <c r="B14" s="159">
        <v>1010</v>
      </c>
      <c r="C14" s="51"/>
      <c r="D14" s="6">
        <f t="shared" si="3"/>
        <v>200000</v>
      </c>
      <c r="E14" s="77">
        <f t="shared" si="0"/>
        <v>-200000</v>
      </c>
      <c r="F14" s="89"/>
      <c r="G14" s="6">
        <v>140000</v>
      </c>
      <c r="H14" s="77">
        <f t="shared" si="1"/>
        <v>-140000</v>
      </c>
      <c r="I14" s="70"/>
      <c r="J14" s="6">
        <v>60000</v>
      </c>
      <c r="K14" s="6">
        <f t="shared" si="2"/>
        <v>-60000</v>
      </c>
    </row>
    <row r="15" spans="1:11" hidden="1" outlineLevel="1">
      <c r="A15" s="7" t="s">
        <v>50</v>
      </c>
      <c r="B15" s="159">
        <v>1011</v>
      </c>
      <c r="C15" s="6">
        <f>F15+I15</f>
        <v>0</v>
      </c>
      <c r="D15" s="6">
        <f t="shared" si="3"/>
        <v>25000</v>
      </c>
      <c r="E15" s="77">
        <f t="shared" si="0"/>
        <v>-25000</v>
      </c>
      <c r="F15" s="87">
        <v>0</v>
      </c>
      <c r="G15" s="6">
        <v>10000</v>
      </c>
      <c r="H15" s="77">
        <f t="shared" si="1"/>
        <v>-10000</v>
      </c>
      <c r="I15" s="69">
        <v>0</v>
      </c>
      <c r="J15" s="6">
        <v>15000</v>
      </c>
      <c r="K15" s="6">
        <f t="shared" si="2"/>
        <v>-15000</v>
      </c>
    </row>
    <row r="16" spans="1:11" hidden="1" outlineLevel="1">
      <c r="A16" s="7" t="s">
        <v>43</v>
      </c>
      <c r="B16" s="159">
        <v>1012</v>
      </c>
      <c r="C16" s="51"/>
      <c r="D16" s="6">
        <f t="shared" si="3"/>
        <v>0</v>
      </c>
      <c r="E16" s="77">
        <f t="shared" si="0"/>
        <v>0</v>
      </c>
      <c r="F16" s="89"/>
      <c r="G16" s="6">
        <v>0</v>
      </c>
      <c r="H16" s="77">
        <f t="shared" si="1"/>
        <v>0</v>
      </c>
      <c r="I16" s="70"/>
      <c r="J16" s="6">
        <v>0</v>
      </c>
      <c r="K16" s="6">
        <f t="shared" si="2"/>
        <v>0</v>
      </c>
    </row>
    <row r="17" spans="1:11" hidden="1" outlineLevel="1">
      <c r="A17" s="7" t="s">
        <v>58</v>
      </c>
      <c r="B17" s="159">
        <v>1013</v>
      </c>
      <c r="C17" s="6">
        <f>F17+I17</f>
        <v>1000</v>
      </c>
      <c r="D17" s="6">
        <f t="shared" si="3"/>
        <v>10000</v>
      </c>
      <c r="E17" s="77">
        <f t="shared" si="0"/>
        <v>-9000</v>
      </c>
      <c r="F17" s="87">
        <v>1000</v>
      </c>
      <c r="G17" s="6">
        <v>10000</v>
      </c>
      <c r="H17" s="77">
        <f t="shared" si="1"/>
        <v>-9000</v>
      </c>
      <c r="I17" s="69">
        <v>0</v>
      </c>
      <c r="J17" s="6">
        <v>0</v>
      </c>
      <c r="K17" s="6">
        <f t="shared" si="2"/>
        <v>0</v>
      </c>
    </row>
    <row r="18" spans="1:11" hidden="1" outlineLevel="1">
      <c r="A18" s="7" t="s">
        <v>51</v>
      </c>
      <c r="B18" s="159">
        <v>1014</v>
      </c>
      <c r="C18" s="12">
        <f>F18+I18</f>
        <v>0</v>
      </c>
      <c r="D18" s="6">
        <f t="shared" si="3"/>
        <v>0</v>
      </c>
      <c r="E18" s="77">
        <f t="shared" si="0"/>
        <v>0</v>
      </c>
      <c r="F18" s="90">
        <v>0</v>
      </c>
      <c r="G18" s="6">
        <v>0</v>
      </c>
      <c r="H18" s="77">
        <f t="shared" si="1"/>
        <v>0</v>
      </c>
      <c r="I18" s="71">
        <v>0</v>
      </c>
      <c r="J18" s="6">
        <v>0</v>
      </c>
      <c r="K18" s="6">
        <f t="shared" si="2"/>
        <v>0</v>
      </c>
    </row>
    <row r="19" spans="1:11" hidden="1" outlineLevel="1">
      <c r="A19" s="7" t="s">
        <v>59</v>
      </c>
      <c r="B19" s="159">
        <v>1015</v>
      </c>
      <c r="C19" s="51"/>
      <c r="D19" s="6">
        <f t="shared" si="3"/>
        <v>2500</v>
      </c>
      <c r="E19" s="77">
        <f t="shared" si="0"/>
        <v>-2500</v>
      </c>
      <c r="F19" s="89"/>
      <c r="G19" s="6">
        <v>1500</v>
      </c>
      <c r="H19" s="77">
        <f t="shared" si="1"/>
        <v>-1500</v>
      </c>
      <c r="I19" s="70"/>
      <c r="J19" s="6">
        <v>1000</v>
      </c>
      <c r="K19" s="6">
        <f t="shared" si="2"/>
        <v>-1000</v>
      </c>
    </row>
    <row r="20" spans="1:11" hidden="1" outlineLevel="1">
      <c r="A20" s="7" t="s">
        <v>135</v>
      </c>
      <c r="B20" s="159">
        <v>1016</v>
      </c>
      <c r="C20" s="51"/>
      <c r="D20" s="6">
        <f t="shared" si="3"/>
        <v>105000</v>
      </c>
      <c r="E20" s="77">
        <f t="shared" si="0"/>
        <v>-105000</v>
      </c>
      <c r="F20" s="89"/>
      <c r="G20" s="6">
        <v>80000</v>
      </c>
      <c r="H20" s="77">
        <f t="shared" si="1"/>
        <v>-80000</v>
      </c>
      <c r="I20" s="70"/>
      <c r="J20" s="6">
        <v>25000</v>
      </c>
      <c r="K20" s="6">
        <f t="shared" si="2"/>
        <v>-25000</v>
      </c>
    </row>
    <row r="21" spans="1:11" hidden="1" outlineLevel="1">
      <c r="A21" s="7" t="s">
        <v>52</v>
      </c>
      <c r="B21" s="159">
        <v>1017</v>
      </c>
      <c r="C21" s="6">
        <f>F21+I21</f>
        <v>0</v>
      </c>
      <c r="D21" s="6">
        <f t="shared" si="3"/>
        <v>2500</v>
      </c>
      <c r="E21" s="77">
        <f t="shared" si="0"/>
        <v>-2500</v>
      </c>
      <c r="F21" s="87">
        <v>0</v>
      </c>
      <c r="G21" s="6">
        <v>1500</v>
      </c>
      <c r="H21" s="77">
        <f t="shared" si="1"/>
        <v>-1500</v>
      </c>
      <c r="I21" s="69">
        <v>0</v>
      </c>
      <c r="J21" s="6">
        <v>1000</v>
      </c>
      <c r="K21" s="6">
        <f t="shared" si="2"/>
        <v>-1000</v>
      </c>
    </row>
    <row r="22" spans="1:11" hidden="1" outlineLevel="1">
      <c r="A22" s="7" t="s">
        <v>44</v>
      </c>
      <c r="B22" s="159">
        <v>1019</v>
      </c>
      <c r="C22" s="51"/>
      <c r="D22" s="6">
        <f t="shared" si="3"/>
        <v>20000</v>
      </c>
      <c r="E22" s="77">
        <f t="shared" si="0"/>
        <v>-20000</v>
      </c>
      <c r="F22" s="89"/>
      <c r="G22" s="6">
        <v>10000</v>
      </c>
      <c r="H22" s="77">
        <f t="shared" si="1"/>
        <v>-10000</v>
      </c>
      <c r="I22" s="70"/>
      <c r="J22" s="6">
        <v>10000</v>
      </c>
      <c r="K22" s="6">
        <f t="shared" si="2"/>
        <v>-10000</v>
      </c>
    </row>
    <row r="23" spans="1:11" s="16" customFormat="1" collapsed="1">
      <c r="A23" s="10" t="s">
        <v>2</v>
      </c>
      <c r="B23" s="158">
        <v>2000</v>
      </c>
      <c r="C23" s="11">
        <f>F23+I23</f>
        <v>0</v>
      </c>
      <c r="D23" s="11">
        <f>G23+J23</f>
        <v>120000</v>
      </c>
      <c r="E23" s="78">
        <f>C23-D23</f>
        <v>-120000</v>
      </c>
      <c r="F23" s="86">
        <f>SUM(F24+F25+F26+F27)</f>
        <v>0</v>
      </c>
      <c r="G23" s="11">
        <f>SUM(G24+G25+G26+G27)</f>
        <v>25000</v>
      </c>
      <c r="H23" s="78">
        <f>F23-G23</f>
        <v>-25000</v>
      </c>
      <c r="I23" s="68">
        <f>SUM(I24+I25+I26+I27)</f>
        <v>0</v>
      </c>
      <c r="J23" s="11">
        <f>J24+J25+J26+J27</f>
        <v>95000</v>
      </c>
      <c r="K23" s="11">
        <f>I23-J23</f>
        <v>-95000</v>
      </c>
    </row>
    <row r="24" spans="1:11" s="16" customFormat="1" hidden="1" outlineLevel="1">
      <c r="A24" s="8" t="s">
        <v>6</v>
      </c>
      <c r="B24" s="160">
        <v>2001</v>
      </c>
      <c r="C24" s="12">
        <v>0</v>
      </c>
      <c r="D24" s="12">
        <f>G24+J24</f>
        <v>70000</v>
      </c>
      <c r="E24" s="94">
        <f>C24-D24</f>
        <v>-70000</v>
      </c>
      <c r="F24" s="90">
        <v>0</v>
      </c>
      <c r="G24" s="12">
        <v>0</v>
      </c>
      <c r="H24" s="94">
        <f>F24-G24</f>
        <v>0</v>
      </c>
      <c r="I24" s="71"/>
      <c r="J24" s="12">
        <v>70000</v>
      </c>
      <c r="K24" s="12">
        <f>I24-J24</f>
        <v>-70000</v>
      </c>
    </row>
    <row r="25" spans="1:11" s="16" customFormat="1" hidden="1" outlineLevel="1">
      <c r="A25" s="8" t="s">
        <v>33</v>
      </c>
      <c r="B25" s="160">
        <v>2004</v>
      </c>
      <c r="C25" s="12">
        <v>0</v>
      </c>
      <c r="D25" s="12">
        <f>G25+J25</f>
        <v>20000</v>
      </c>
      <c r="E25" s="94">
        <f t="shared" ref="E25:E27" si="4">C25-D25</f>
        <v>-20000</v>
      </c>
      <c r="F25" s="90">
        <v>0</v>
      </c>
      <c r="G25" s="12">
        <v>10000</v>
      </c>
      <c r="H25" s="94">
        <f t="shared" ref="H25:H27" si="5">F25-G25</f>
        <v>-10000</v>
      </c>
      <c r="I25" s="71"/>
      <c r="J25" s="12">
        <v>10000</v>
      </c>
      <c r="K25" s="12">
        <f t="shared" ref="K25:K27" si="6">I25-J25</f>
        <v>-10000</v>
      </c>
    </row>
    <row r="26" spans="1:11" s="16" customFormat="1" hidden="1" outlineLevel="1">
      <c r="A26" s="8" t="s">
        <v>53</v>
      </c>
      <c r="B26" s="160">
        <v>2005</v>
      </c>
      <c r="C26" s="12">
        <v>0</v>
      </c>
      <c r="D26" s="12">
        <f>G26+J26</f>
        <v>20000</v>
      </c>
      <c r="E26" s="94">
        <f t="shared" si="4"/>
        <v>-20000</v>
      </c>
      <c r="F26" s="90">
        <v>0</v>
      </c>
      <c r="G26" s="12">
        <v>10000</v>
      </c>
      <c r="H26" s="94">
        <f t="shared" si="5"/>
        <v>-10000</v>
      </c>
      <c r="I26" s="71">
        <v>0</v>
      </c>
      <c r="J26" s="12">
        <v>10000</v>
      </c>
      <c r="K26" s="12">
        <f t="shared" si="6"/>
        <v>-10000</v>
      </c>
    </row>
    <row r="27" spans="1:11" s="16" customFormat="1" hidden="1" outlineLevel="1">
      <c r="A27" s="8" t="s">
        <v>61</v>
      </c>
      <c r="B27" s="160">
        <v>2006</v>
      </c>
      <c r="C27" s="12">
        <v>0</v>
      </c>
      <c r="D27" s="12">
        <f>G27+J27</f>
        <v>10000</v>
      </c>
      <c r="E27" s="94">
        <f t="shared" si="4"/>
        <v>-10000</v>
      </c>
      <c r="F27" s="90">
        <v>0</v>
      </c>
      <c r="G27" s="12">
        <v>5000</v>
      </c>
      <c r="H27" s="94">
        <f t="shared" si="5"/>
        <v>-5000</v>
      </c>
      <c r="I27" s="71">
        <v>0</v>
      </c>
      <c r="J27" s="12">
        <v>5000</v>
      </c>
      <c r="K27" s="12">
        <f t="shared" si="6"/>
        <v>-5000</v>
      </c>
    </row>
    <row r="28" spans="1:11" s="95" customFormat="1" collapsed="1">
      <c r="A28" s="62" t="s">
        <v>3</v>
      </c>
      <c r="B28" s="165">
        <v>3000</v>
      </c>
      <c r="C28" s="60">
        <f>F28+I28</f>
        <v>210000</v>
      </c>
      <c r="D28" s="60">
        <f>G28+J28</f>
        <v>140000</v>
      </c>
      <c r="E28" s="76">
        <f>C28-D28</f>
        <v>70000</v>
      </c>
      <c r="F28" s="91">
        <f t="shared" ref="F28:J28" si="7">SUM(F29:F33)</f>
        <v>80000</v>
      </c>
      <c r="G28" s="60">
        <f t="shared" si="7"/>
        <v>40000</v>
      </c>
      <c r="H28" s="76">
        <f t="shared" ref="H28:H34" si="8">F28-G28</f>
        <v>40000</v>
      </c>
      <c r="I28" s="72">
        <f t="shared" si="7"/>
        <v>130000</v>
      </c>
      <c r="J28" s="60">
        <f t="shared" si="7"/>
        <v>100000</v>
      </c>
      <c r="K28" s="60">
        <f>I28-J28</f>
        <v>30000</v>
      </c>
    </row>
    <row r="29" spans="1:11" s="16" customFormat="1" hidden="1" outlineLevel="1">
      <c r="A29" s="8" t="s">
        <v>69</v>
      </c>
      <c r="B29" s="160">
        <v>3009</v>
      </c>
      <c r="C29" s="12">
        <f t="shared" ref="C29:D31" si="9">F29+I29</f>
        <v>10000</v>
      </c>
      <c r="D29" s="12">
        <f t="shared" si="9"/>
        <v>0</v>
      </c>
      <c r="E29" s="94">
        <f>C29-D29</f>
        <v>10000</v>
      </c>
      <c r="F29" s="90">
        <v>10000</v>
      </c>
      <c r="G29" s="12">
        <v>0</v>
      </c>
      <c r="H29" s="94">
        <f t="shared" si="8"/>
        <v>10000</v>
      </c>
      <c r="I29" s="71">
        <v>0</v>
      </c>
      <c r="J29" s="12">
        <v>0</v>
      </c>
      <c r="K29" s="12">
        <f>I29+J29</f>
        <v>0</v>
      </c>
    </row>
    <row r="30" spans="1:11" s="16" customFormat="1" hidden="1" outlineLevel="1">
      <c r="A30" s="8" t="s">
        <v>125</v>
      </c>
      <c r="B30" s="160">
        <v>3004</v>
      </c>
      <c r="C30" s="12">
        <f t="shared" si="9"/>
        <v>35000</v>
      </c>
      <c r="D30" s="12">
        <f t="shared" si="9"/>
        <v>30000</v>
      </c>
      <c r="E30" s="94">
        <f t="shared" ref="E30:E33" si="10">C30-D30</f>
        <v>5000</v>
      </c>
      <c r="F30" s="90">
        <v>0</v>
      </c>
      <c r="G30" s="12">
        <v>0</v>
      </c>
      <c r="H30" s="94">
        <f t="shared" si="8"/>
        <v>0</v>
      </c>
      <c r="I30" s="71">
        <v>35000</v>
      </c>
      <c r="J30" s="12">
        <v>30000</v>
      </c>
      <c r="K30" s="12">
        <f t="shared" ref="K30:K36" si="11">I30-J30</f>
        <v>5000</v>
      </c>
    </row>
    <row r="31" spans="1:11" s="16" customFormat="1" hidden="1" outlineLevel="1">
      <c r="A31" s="8" t="s">
        <v>99</v>
      </c>
      <c r="B31" s="160">
        <v>3003</v>
      </c>
      <c r="C31" s="12">
        <f t="shared" si="9"/>
        <v>25000</v>
      </c>
      <c r="D31" s="12">
        <f t="shared" si="9"/>
        <v>30000</v>
      </c>
      <c r="E31" s="94">
        <f t="shared" si="10"/>
        <v>-5000</v>
      </c>
      <c r="F31" s="90">
        <v>0</v>
      </c>
      <c r="G31" s="12">
        <v>0</v>
      </c>
      <c r="H31" s="94">
        <f t="shared" si="8"/>
        <v>0</v>
      </c>
      <c r="I31" s="71">
        <v>25000</v>
      </c>
      <c r="J31" s="12">
        <v>30000</v>
      </c>
      <c r="K31" s="12">
        <f t="shared" si="11"/>
        <v>-5000</v>
      </c>
    </row>
    <row r="32" spans="1:11" s="16" customFormat="1" hidden="1" outlineLevel="1">
      <c r="A32" s="8" t="s">
        <v>70</v>
      </c>
      <c r="B32" s="160">
        <v>3010</v>
      </c>
      <c r="C32" s="12">
        <f>F32+I32</f>
        <v>100000</v>
      </c>
      <c r="D32" s="12">
        <f>G32+J32</f>
        <v>60000</v>
      </c>
      <c r="E32" s="94">
        <f t="shared" si="10"/>
        <v>40000</v>
      </c>
      <c r="F32" s="90">
        <v>50000</v>
      </c>
      <c r="G32" s="12">
        <v>30000</v>
      </c>
      <c r="H32" s="94">
        <f t="shared" si="8"/>
        <v>20000</v>
      </c>
      <c r="I32" s="71">
        <v>50000</v>
      </c>
      <c r="J32" s="12">
        <v>30000</v>
      </c>
      <c r="K32" s="12">
        <f t="shared" si="11"/>
        <v>20000</v>
      </c>
    </row>
    <row r="33" spans="1:11" s="16" customFormat="1" hidden="1" outlineLevel="1">
      <c r="A33" s="8" t="s">
        <v>71</v>
      </c>
      <c r="B33" s="160">
        <v>3011</v>
      </c>
      <c r="C33" s="12">
        <f>F33+I33</f>
        <v>40000</v>
      </c>
      <c r="D33" s="12">
        <f>G33+J33</f>
        <v>20000</v>
      </c>
      <c r="E33" s="94">
        <f t="shared" si="10"/>
        <v>20000</v>
      </c>
      <c r="F33" s="90">
        <v>20000</v>
      </c>
      <c r="G33" s="12">
        <v>10000</v>
      </c>
      <c r="H33" s="94">
        <f t="shared" si="8"/>
        <v>10000</v>
      </c>
      <c r="I33" s="71">
        <v>20000</v>
      </c>
      <c r="J33" s="12">
        <v>10000</v>
      </c>
      <c r="K33" s="12">
        <f t="shared" si="11"/>
        <v>10000</v>
      </c>
    </row>
    <row r="34" spans="1:11" s="95" customFormat="1" collapsed="1">
      <c r="A34" s="62" t="s">
        <v>5</v>
      </c>
      <c r="B34" s="165">
        <v>4000</v>
      </c>
      <c r="C34" s="60">
        <f t="shared" ref="C34:G34" si="12">SUM(C35:C35)</f>
        <v>480000</v>
      </c>
      <c r="D34" s="60">
        <f t="shared" si="12"/>
        <v>150000</v>
      </c>
      <c r="E34" s="76">
        <f>C34-D34</f>
        <v>330000</v>
      </c>
      <c r="F34" s="91">
        <f t="shared" si="12"/>
        <v>0</v>
      </c>
      <c r="G34" s="60">
        <f t="shared" si="12"/>
        <v>0</v>
      </c>
      <c r="H34" s="76">
        <f t="shared" si="8"/>
        <v>0</v>
      </c>
      <c r="I34" s="72">
        <f>I35</f>
        <v>480000</v>
      </c>
      <c r="J34" s="60">
        <f>J35</f>
        <v>150000</v>
      </c>
      <c r="K34" s="60">
        <f t="shared" si="11"/>
        <v>330000</v>
      </c>
    </row>
    <row r="35" spans="1:11" s="16" customFormat="1" hidden="1" outlineLevel="1">
      <c r="A35" s="8" t="s">
        <v>22</v>
      </c>
      <c r="B35" s="160">
        <v>4004</v>
      </c>
      <c r="C35" s="8">
        <f>I35</f>
        <v>480000</v>
      </c>
      <c r="D35" s="8">
        <f>J35</f>
        <v>150000</v>
      </c>
      <c r="E35" s="96">
        <f>C35-D35</f>
        <v>330000</v>
      </c>
      <c r="F35" s="97">
        <v>0</v>
      </c>
      <c r="G35" s="8">
        <v>0</v>
      </c>
      <c r="H35" s="96">
        <v>0</v>
      </c>
      <c r="I35" s="98">
        <v>480000</v>
      </c>
      <c r="J35" s="8">
        <v>150000</v>
      </c>
      <c r="K35" s="8">
        <f t="shared" si="11"/>
        <v>330000</v>
      </c>
    </row>
    <row r="36" spans="1:11" s="95" customFormat="1" collapsed="1">
      <c r="A36" s="62" t="s">
        <v>4</v>
      </c>
      <c r="B36" s="165">
        <v>5000</v>
      </c>
      <c r="C36" s="60">
        <f>F36+I36</f>
        <v>0</v>
      </c>
      <c r="D36" s="60">
        <f>G36+J36</f>
        <v>32000</v>
      </c>
      <c r="E36" s="76">
        <f>C36-D36</f>
        <v>-32000</v>
      </c>
      <c r="F36" s="91">
        <f>F37+F38</f>
        <v>0</v>
      </c>
      <c r="G36" s="60">
        <f>G37+G38</f>
        <v>10000</v>
      </c>
      <c r="H36" s="76">
        <f>F36-G36</f>
        <v>-10000</v>
      </c>
      <c r="I36" s="72">
        <f>I37+I38</f>
        <v>0</v>
      </c>
      <c r="J36" s="60">
        <f>J37+J38</f>
        <v>22000</v>
      </c>
      <c r="K36" s="60">
        <f t="shared" si="11"/>
        <v>-22000</v>
      </c>
    </row>
    <row r="37" spans="1:11" s="16" customFormat="1" hidden="1" outlineLevel="1">
      <c r="A37" s="8" t="s">
        <v>27</v>
      </c>
      <c r="B37" s="160">
        <v>5011</v>
      </c>
      <c r="C37" s="12">
        <v>0</v>
      </c>
      <c r="D37" s="12">
        <f>G37+J37</f>
        <v>25000</v>
      </c>
      <c r="E37" s="96">
        <f t="shared" ref="E37:E38" si="13">C37-D37</f>
        <v>-25000</v>
      </c>
      <c r="F37" s="90">
        <v>0</v>
      </c>
      <c r="G37" s="12">
        <v>5000</v>
      </c>
      <c r="H37" s="96">
        <f t="shared" ref="H37:H38" si="14">F37-G37</f>
        <v>-5000</v>
      </c>
      <c r="I37" s="71">
        <v>0</v>
      </c>
      <c r="J37" s="12">
        <v>20000</v>
      </c>
      <c r="K37" s="8">
        <f t="shared" ref="K37:K38" si="15">I37-J37</f>
        <v>-20000</v>
      </c>
    </row>
    <row r="38" spans="1:11" s="16" customFormat="1" hidden="1" outlineLevel="1">
      <c r="A38" s="8" t="s">
        <v>31</v>
      </c>
      <c r="B38" s="160">
        <v>5012</v>
      </c>
      <c r="C38" s="12">
        <v>0</v>
      </c>
      <c r="D38" s="12">
        <f>G38+J38</f>
        <v>7000</v>
      </c>
      <c r="E38" s="96">
        <f t="shared" si="13"/>
        <v>-7000</v>
      </c>
      <c r="F38" s="90">
        <v>0</v>
      </c>
      <c r="G38" s="12">
        <v>5000</v>
      </c>
      <c r="H38" s="96">
        <f t="shared" si="14"/>
        <v>-5000</v>
      </c>
      <c r="I38" s="71">
        <v>0</v>
      </c>
      <c r="J38" s="12">
        <v>2000</v>
      </c>
      <c r="K38" s="8">
        <f t="shared" si="15"/>
        <v>-2000</v>
      </c>
    </row>
    <row r="39" spans="1:11" s="16" customFormat="1">
      <c r="A39" s="10" t="s">
        <v>29</v>
      </c>
      <c r="B39" s="158">
        <v>200</v>
      </c>
      <c r="C39" s="11">
        <v>0</v>
      </c>
      <c r="D39" s="11">
        <v>0</v>
      </c>
      <c r="E39" s="78">
        <f>C39-D39</f>
        <v>0</v>
      </c>
      <c r="F39" s="86">
        <v>0</v>
      </c>
      <c r="G39" s="11">
        <v>0</v>
      </c>
      <c r="H39" s="78">
        <f>F39-G39</f>
        <v>0</v>
      </c>
      <c r="I39" s="68">
        <v>0</v>
      </c>
      <c r="J39" s="11">
        <v>0</v>
      </c>
      <c r="K39" s="11">
        <f>I39-J39</f>
        <v>0</v>
      </c>
    </row>
    <row r="40" spans="1:11" s="95" customFormat="1">
      <c r="A40" s="63" t="s">
        <v>34</v>
      </c>
      <c r="B40" s="166"/>
      <c r="C40" s="64">
        <f>SUM(C4+C23+C28+C34+C36+C39)</f>
        <v>1037000</v>
      </c>
      <c r="D40" s="64">
        <f>SUM(D4+D23+D28+D34+D36+D39)</f>
        <v>972000</v>
      </c>
      <c r="E40" s="80">
        <f>C40-D40</f>
        <v>65000</v>
      </c>
      <c r="F40" s="93">
        <f>SUM(F4+F23+F28+F34+F36+F39)</f>
        <v>292000</v>
      </c>
      <c r="G40" s="64">
        <f>SUM(G4+G23+G28+G34+G36+G39)</f>
        <v>459000</v>
      </c>
      <c r="H40" s="80">
        <f>F40-G40</f>
        <v>-167000</v>
      </c>
      <c r="I40" s="74">
        <f>SUM(I4+I23+I28+I34+I36+I39)</f>
        <v>745000</v>
      </c>
      <c r="J40" s="64">
        <f>SUM(J4+J23+J28+J34+J36+J39)</f>
        <v>513000</v>
      </c>
      <c r="K40" s="64">
        <f>I40-J40</f>
        <v>232000</v>
      </c>
    </row>
  </sheetData>
  <mergeCells count="6">
    <mergeCell ref="C1:E1"/>
    <mergeCell ref="C2:E2"/>
    <mergeCell ref="F1:H1"/>
    <mergeCell ref="I1:K1"/>
    <mergeCell ref="F2:H2"/>
    <mergeCell ref="I2:K2"/>
  </mergeCells>
  <pageMargins left="0.78740157499999996" right="0.78740157499999996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AA958"/>
  <sheetViews>
    <sheetView zoomScale="125" zoomScaleNormal="125" zoomScalePageLayoutView="125" workbookViewId="0">
      <selection activeCell="A30" sqref="A30"/>
    </sheetView>
  </sheetViews>
  <sheetFormatPr baseColWidth="10" defaultColWidth="13.5" defaultRowHeight="15" outlineLevelRow="1" x14ac:dyDescent="0"/>
  <cols>
    <col min="1" max="1" width="30.33203125" style="36" customWidth="1"/>
    <col min="2" max="2" width="5.1640625" style="36" bestFit="1" customWidth="1"/>
    <col min="3" max="3" width="8.6640625" style="36" customWidth="1"/>
    <col min="4" max="4" width="7.6640625" style="36" customWidth="1"/>
    <col min="5" max="5" width="8" style="36" customWidth="1"/>
    <col min="6" max="27" width="10.5" style="36" customWidth="1"/>
    <col min="28" max="16384" width="13.5" style="36"/>
  </cols>
  <sheetData>
    <row r="1" spans="1:27">
      <c r="A1" s="34"/>
      <c r="B1" s="168"/>
      <c r="C1" s="232" t="s">
        <v>79</v>
      </c>
      <c r="D1" s="233"/>
      <c r="E1" s="2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>
      <c r="A2" s="37"/>
      <c r="B2" s="169"/>
      <c r="C2" s="235" t="s">
        <v>0</v>
      </c>
      <c r="D2" s="233"/>
      <c r="E2" s="234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>
      <c r="A3" s="37"/>
      <c r="B3" s="37"/>
      <c r="C3" s="39" t="s">
        <v>23</v>
      </c>
      <c r="D3" s="39" t="s">
        <v>24</v>
      </c>
      <c r="E3" s="39" t="s">
        <v>25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collapsed="1">
      <c r="A4" s="40" t="s">
        <v>28</v>
      </c>
      <c r="B4" s="170">
        <v>1000</v>
      </c>
      <c r="C4" s="41">
        <f>C5+C6+C7+C8+C9+C10+C11+C12+C13+C14+C15</f>
        <v>70000</v>
      </c>
      <c r="D4" s="41">
        <f>D5+D6+D7+D8+D9+D10+D11+D12+D13+D14+D15</f>
        <v>99000</v>
      </c>
      <c r="E4" s="41">
        <f>C4-D4</f>
        <v>-29000</v>
      </c>
    </row>
    <row r="5" spans="1:27" hidden="1" outlineLevel="1">
      <c r="A5" s="42" t="s">
        <v>42</v>
      </c>
      <c r="B5" s="171">
        <v>1001</v>
      </c>
      <c r="C5" s="43">
        <v>50000</v>
      </c>
      <c r="D5" s="44">
        <f>C5*4/100</f>
        <v>2000</v>
      </c>
      <c r="E5" s="44">
        <f t="shared" ref="E5:E15" si="0">C5-D5</f>
        <v>48000</v>
      </c>
    </row>
    <row r="6" spans="1:27" hidden="1" outlineLevel="1">
      <c r="A6" s="42" t="s">
        <v>47</v>
      </c>
      <c r="B6" s="171">
        <v>1002</v>
      </c>
      <c r="C6" s="44">
        <v>0</v>
      </c>
      <c r="D6" s="45"/>
      <c r="E6" s="44">
        <f t="shared" si="0"/>
        <v>0</v>
      </c>
    </row>
    <row r="7" spans="1:27" hidden="1" outlineLevel="1">
      <c r="A7" s="42" t="s">
        <v>20</v>
      </c>
      <c r="B7" s="171">
        <v>1005</v>
      </c>
      <c r="C7" s="43">
        <v>20000</v>
      </c>
      <c r="D7" s="44">
        <v>0</v>
      </c>
      <c r="E7" s="44">
        <f t="shared" si="0"/>
        <v>20000</v>
      </c>
    </row>
    <row r="8" spans="1:27" hidden="1" outlineLevel="1">
      <c r="A8" s="42" t="s">
        <v>127</v>
      </c>
      <c r="B8" s="171">
        <v>1006</v>
      </c>
      <c r="C8" s="45"/>
      <c r="D8" s="43">
        <v>10000</v>
      </c>
      <c r="E8" s="44">
        <f t="shared" si="0"/>
        <v>-10000</v>
      </c>
    </row>
    <row r="9" spans="1:27" hidden="1" outlineLevel="1">
      <c r="A9" s="42" t="s">
        <v>48</v>
      </c>
      <c r="B9" s="171">
        <v>1007</v>
      </c>
      <c r="C9" s="44">
        <v>0</v>
      </c>
      <c r="D9" s="43">
        <v>15000</v>
      </c>
      <c r="E9" s="44">
        <f t="shared" si="0"/>
        <v>-15000</v>
      </c>
    </row>
    <row r="10" spans="1:27" hidden="1" outlineLevel="1">
      <c r="A10" s="42" t="s">
        <v>49</v>
      </c>
      <c r="B10" s="171">
        <v>1010</v>
      </c>
      <c r="C10" s="45"/>
      <c r="D10" s="43">
        <v>25000</v>
      </c>
      <c r="E10" s="44">
        <f t="shared" si="0"/>
        <v>-25000</v>
      </c>
    </row>
    <row r="11" spans="1:27" hidden="1" outlineLevel="1">
      <c r="A11" s="42" t="s">
        <v>50</v>
      </c>
      <c r="B11" s="171">
        <v>1011</v>
      </c>
      <c r="C11" s="44">
        <v>0</v>
      </c>
      <c r="D11" s="43">
        <v>10000</v>
      </c>
      <c r="E11" s="44">
        <f t="shared" si="0"/>
        <v>-10000</v>
      </c>
    </row>
    <row r="12" spans="1:27" hidden="1" outlineLevel="1">
      <c r="A12" s="42" t="s">
        <v>51</v>
      </c>
      <c r="B12" s="171">
        <v>1014</v>
      </c>
      <c r="C12" s="46">
        <v>0</v>
      </c>
      <c r="D12" s="43">
        <v>15000</v>
      </c>
      <c r="E12" s="44">
        <f t="shared" si="0"/>
        <v>-15000</v>
      </c>
    </row>
    <row r="13" spans="1:27" hidden="1" outlineLevel="1">
      <c r="A13" s="42" t="s">
        <v>135</v>
      </c>
      <c r="B13" s="171">
        <v>1016</v>
      </c>
      <c r="C13" s="45"/>
      <c r="D13" s="43">
        <v>15000</v>
      </c>
      <c r="E13" s="44">
        <f t="shared" si="0"/>
        <v>-15000</v>
      </c>
    </row>
    <row r="14" spans="1:27" hidden="1" outlineLevel="1">
      <c r="A14" s="42" t="s">
        <v>52</v>
      </c>
      <c r="B14" s="171">
        <v>1017</v>
      </c>
      <c r="C14" s="44">
        <v>0</v>
      </c>
      <c r="D14" s="43">
        <v>2000</v>
      </c>
      <c r="E14" s="44">
        <f t="shared" si="0"/>
        <v>-2000</v>
      </c>
    </row>
    <row r="15" spans="1:27" hidden="1" outlineLevel="1">
      <c r="A15" s="175" t="s">
        <v>44</v>
      </c>
      <c r="B15" s="171">
        <v>1019</v>
      </c>
      <c r="C15" s="45"/>
      <c r="D15" s="44">
        <v>5000</v>
      </c>
      <c r="E15" s="44">
        <f t="shared" si="0"/>
        <v>-5000</v>
      </c>
    </row>
    <row r="16" spans="1:27" collapsed="1">
      <c r="A16" s="40" t="s">
        <v>2</v>
      </c>
      <c r="B16" s="170">
        <v>2000</v>
      </c>
      <c r="C16" s="41">
        <f>C17</f>
        <v>0</v>
      </c>
      <c r="D16" s="41">
        <f>D17</f>
        <v>5000</v>
      </c>
      <c r="E16" s="41">
        <f>C16-D16</f>
        <v>-5000</v>
      </c>
    </row>
    <row r="17" spans="1:5" hidden="1" outlineLevel="1">
      <c r="A17" s="42" t="s">
        <v>53</v>
      </c>
      <c r="B17" s="171">
        <v>2005</v>
      </c>
      <c r="C17" s="46">
        <v>0</v>
      </c>
      <c r="D17" s="46">
        <v>5000</v>
      </c>
      <c r="E17" s="44">
        <f t="shared" ref="E17" si="1">C17-D17</f>
        <v>-5000</v>
      </c>
    </row>
    <row r="18" spans="1:5" collapsed="1">
      <c r="A18" s="40" t="s">
        <v>3</v>
      </c>
      <c r="B18" s="170">
        <v>3000</v>
      </c>
      <c r="C18" s="41">
        <f>C19+C20</f>
        <v>35000</v>
      </c>
      <c r="D18" s="41">
        <f>D19+D20</f>
        <v>90000</v>
      </c>
      <c r="E18" s="41">
        <f>C18-D18</f>
        <v>-55000</v>
      </c>
    </row>
    <row r="19" spans="1:5" hidden="1" outlineLevel="1">
      <c r="A19" s="42" t="s">
        <v>124</v>
      </c>
      <c r="B19" s="171">
        <v>3004</v>
      </c>
      <c r="C19" s="44">
        <v>35000</v>
      </c>
      <c r="D19" s="44">
        <v>35000</v>
      </c>
      <c r="E19" s="44">
        <f>C19-D19</f>
        <v>0</v>
      </c>
    </row>
    <row r="20" spans="1:5" hidden="1" outlineLevel="1">
      <c r="A20" s="42" t="s">
        <v>54</v>
      </c>
      <c r="B20" s="171">
        <v>3003</v>
      </c>
      <c r="C20" s="44">
        <v>0</v>
      </c>
      <c r="D20" s="44">
        <v>55000</v>
      </c>
      <c r="E20" s="44">
        <f t="shared" ref="E20" si="2">C20-D20</f>
        <v>-55000</v>
      </c>
    </row>
    <row r="21" spans="1:5" collapsed="1">
      <c r="A21" s="40" t="s">
        <v>5</v>
      </c>
      <c r="B21" s="170">
        <v>4000</v>
      </c>
      <c r="C21" s="41">
        <f>C22+C23</f>
        <v>15000</v>
      </c>
      <c r="D21" s="41">
        <f>D22+D23</f>
        <v>15000</v>
      </c>
      <c r="E21" s="41">
        <f>C21-D21</f>
        <v>0</v>
      </c>
    </row>
    <row r="22" spans="1:5" hidden="1" outlineLevel="1">
      <c r="A22" s="145" t="s">
        <v>123</v>
      </c>
      <c r="B22" s="172">
        <v>4010</v>
      </c>
      <c r="C22" s="144">
        <v>15000</v>
      </c>
      <c r="D22" s="144">
        <v>15000</v>
      </c>
      <c r="E22" s="144">
        <f>C22-D22</f>
        <v>0</v>
      </c>
    </row>
    <row r="23" spans="1:5" hidden="1" outlineLevel="1">
      <c r="A23" s="47" t="s">
        <v>46</v>
      </c>
      <c r="B23" s="173">
        <v>4003</v>
      </c>
      <c r="C23" s="42">
        <v>0</v>
      </c>
      <c r="D23" s="42">
        <v>0</v>
      </c>
      <c r="E23" s="42">
        <f t="shared" ref="E23" si="3">C23-D23</f>
        <v>0</v>
      </c>
    </row>
    <row r="24" spans="1:5" collapsed="1">
      <c r="A24" s="40" t="s">
        <v>4</v>
      </c>
      <c r="B24" s="170">
        <v>5000</v>
      </c>
      <c r="C24" s="41">
        <f>C25+C26</f>
        <v>0</v>
      </c>
      <c r="D24" s="41">
        <f t="shared" ref="D24" si="4">SUM(D25+D26)</f>
        <v>11000</v>
      </c>
      <c r="E24" s="41">
        <f>C24-D24</f>
        <v>-11000</v>
      </c>
    </row>
    <row r="25" spans="1:5" hidden="1" outlineLevel="1">
      <c r="A25" s="42" t="s">
        <v>27</v>
      </c>
      <c r="B25" s="171">
        <v>5011</v>
      </c>
      <c r="C25" s="45"/>
      <c r="D25" s="44">
        <v>10000</v>
      </c>
      <c r="E25" s="42">
        <f t="shared" ref="E25:E28" si="5">C25-D25</f>
        <v>-10000</v>
      </c>
    </row>
    <row r="26" spans="1:5" hidden="1" outlineLevel="1">
      <c r="A26" s="42" t="s">
        <v>31</v>
      </c>
      <c r="B26" s="171">
        <v>5012</v>
      </c>
      <c r="C26" s="45"/>
      <c r="D26" s="44">
        <v>1000</v>
      </c>
      <c r="E26" s="42">
        <f t="shared" si="5"/>
        <v>-1000</v>
      </c>
    </row>
    <row r="27" spans="1:5">
      <c r="A27" s="40" t="s">
        <v>29</v>
      </c>
      <c r="B27" s="170"/>
      <c r="C27" s="41">
        <v>0</v>
      </c>
      <c r="D27" s="41">
        <v>0</v>
      </c>
      <c r="E27" s="41">
        <f t="shared" si="5"/>
        <v>0</v>
      </c>
    </row>
    <row r="28" spans="1:5">
      <c r="A28" s="48" t="s">
        <v>34</v>
      </c>
      <c r="B28" s="174"/>
      <c r="C28" s="49">
        <f>SUM(C4+C16+C18+C21+C24+C27)</f>
        <v>120000</v>
      </c>
      <c r="D28" s="49">
        <f>SUM(D4+D16+D18+D21+D24+D27)</f>
        <v>220000</v>
      </c>
      <c r="E28" s="49">
        <f t="shared" si="5"/>
        <v>-100000</v>
      </c>
    </row>
    <row r="29" spans="1:5">
      <c r="A29" s="9"/>
      <c r="B29" s="9"/>
      <c r="C29" s="50"/>
      <c r="D29" s="50"/>
      <c r="E29" s="50"/>
    </row>
    <row r="30" spans="1:5">
      <c r="A30" s="35"/>
      <c r="B30" s="35"/>
      <c r="C30" s="50"/>
      <c r="D30" s="50"/>
      <c r="E30" s="50"/>
    </row>
    <row r="31" spans="1:5">
      <c r="A31" s="35"/>
      <c r="B31" s="35"/>
      <c r="C31" s="50"/>
      <c r="D31" s="50"/>
      <c r="E31" s="50"/>
    </row>
    <row r="32" spans="1:5">
      <c r="A32" s="35"/>
      <c r="B32" s="35"/>
      <c r="C32" s="50"/>
      <c r="D32" s="50"/>
      <c r="E32" s="50"/>
    </row>
    <row r="33" spans="1:5">
      <c r="A33" s="35"/>
      <c r="B33" s="35"/>
      <c r="C33" s="50"/>
      <c r="D33" s="50"/>
      <c r="E33" s="50"/>
    </row>
    <row r="34" spans="1:5">
      <c r="A34" s="35"/>
      <c r="B34" s="35"/>
      <c r="C34" s="50"/>
      <c r="D34" s="50"/>
      <c r="E34" s="50"/>
    </row>
    <row r="35" spans="1:5">
      <c r="A35" s="35"/>
      <c r="B35" s="35"/>
      <c r="C35" s="50"/>
      <c r="D35" s="50"/>
      <c r="E35" s="50"/>
    </row>
    <row r="36" spans="1:5">
      <c r="A36" s="35"/>
      <c r="B36" s="35"/>
      <c r="C36" s="50"/>
      <c r="D36" s="50"/>
      <c r="E36" s="50"/>
    </row>
    <row r="37" spans="1:5">
      <c r="A37" s="35"/>
      <c r="B37" s="35"/>
      <c r="C37" s="50"/>
      <c r="D37" s="50"/>
      <c r="E37" s="50"/>
    </row>
    <row r="38" spans="1:5">
      <c r="A38" s="35"/>
      <c r="B38" s="35"/>
      <c r="C38" s="50"/>
      <c r="D38" s="50"/>
      <c r="E38" s="50"/>
    </row>
    <row r="39" spans="1:5">
      <c r="A39" s="35"/>
      <c r="B39" s="35"/>
      <c r="C39" s="50"/>
      <c r="D39" s="50"/>
      <c r="E39" s="50"/>
    </row>
    <row r="40" spans="1:5">
      <c r="A40" s="35"/>
      <c r="B40" s="35"/>
      <c r="C40" s="50"/>
      <c r="D40" s="50"/>
      <c r="E40" s="50"/>
    </row>
    <row r="41" spans="1:5">
      <c r="A41" s="35"/>
      <c r="B41" s="35"/>
      <c r="C41" s="50"/>
      <c r="D41" s="50"/>
      <c r="E41" s="50"/>
    </row>
    <row r="42" spans="1:5">
      <c r="A42" s="35"/>
      <c r="B42" s="35"/>
      <c r="C42" s="50"/>
      <c r="D42" s="50"/>
      <c r="E42" s="50"/>
    </row>
    <row r="43" spans="1:5">
      <c r="A43" s="35"/>
      <c r="B43" s="35"/>
      <c r="C43" s="50"/>
      <c r="D43" s="50"/>
      <c r="E43" s="50"/>
    </row>
    <row r="44" spans="1:5">
      <c r="A44" s="35"/>
      <c r="B44" s="35"/>
      <c r="C44" s="50"/>
      <c r="D44" s="50"/>
      <c r="E44" s="50"/>
    </row>
    <row r="45" spans="1:5">
      <c r="A45" s="35"/>
      <c r="B45" s="35"/>
      <c r="C45" s="50"/>
      <c r="D45" s="50"/>
      <c r="E45" s="50"/>
    </row>
    <row r="46" spans="1:5">
      <c r="A46" s="35"/>
      <c r="B46" s="35"/>
      <c r="C46" s="50"/>
      <c r="D46" s="50"/>
      <c r="E46" s="50"/>
    </row>
    <row r="47" spans="1:5">
      <c r="A47" s="35"/>
      <c r="B47" s="35"/>
      <c r="C47" s="50"/>
      <c r="D47" s="50"/>
      <c r="E47" s="50"/>
    </row>
    <row r="48" spans="1:5">
      <c r="A48" s="35"/>
      <c r="B48" s="35"/>
      <c r="C48" s="50"/>
      <c r="D48" s="50"/>
      <c r="E48" s="50"/>
    </row>
    <row r="49" spans="1:5">
      <c r="A49" s="35"/>
      <c r="B49" s="35"/>
      <c r="C49" s="50"/>
      <c r="D49" s="50"/>
      <c r="E49" s="50"/>
    </row>
    <row r="50" spans="1:5">
      <c r="A50" s="35"/>
      <c r="B50" s="35"/>
      <c r="C50" s="50"/>
      <c r="D50" s="50"/>
      <c r="E50" s="50"/>
    </row>
    <row r="51" spans="1:5">
      <c r="A51" s="35"/>
      <c r="B51" s="35"/>
      <c r="C51" s="50"/>
      <c r="D51" s="50"/>
      <c r="E51" s="50"/>
    </row>
    <row r="52" spans="1:5">
      <c r="A52" s="35"/>
      <c r="B52" s="35"/>
      <c r="C52" s="50"/>
      <c r="D52" s="50"/>
      <c r="E52" s="50"/>
    </row>
    <row r="53" spans="1:5">
      <c r="A53" s="35"/>
      <c r="B53" s="35"/>
      <c r="C53" s="50"/>
      <c r="D53" s="50"/>
      <c r="E53" s="50"/>
    </row>
    <row r="54" spans="1:5">
      <c r="A54" s="35"/>
      <c r="B54" s="35"/>
      <c r="C54" s="50"/>
      <c r="D54" s="50"/>
      <c r="E54" s="50"/>
    </row>
    <row r="55" spans="1:5">
      <c r="A55" s="35"/>
      <c r="B55" s="35"/>
      <c r="C55" s="50"/>
      <c r="D55" s="50"/>
      <c r="E55" s="50"/>
    </row>
    <row r="56" spans="1:5">
      <c r="A56" s="35"/>
      <c r="B56" s="35"/>
      <c r="C56" s="50"/>
      <c r="D56" s="50"/>
      <c r="E56" s="50"/>
    </row>
    <row r="57" spans="1:5">
      <c r="A57" s="35"/>
      <c r="B57" s="35"/>
      <c r="C57" s="50"/>
      <c r="D57" s="50"/>
      <c r="E57" s="50"/>
    </row>
    <row r="58" spans="1:5">
      <c r="A58" s="35"/>
      <c r="B58" s="35"/>
      <c r="C58" s="50"/>
      <c r="D58" s="50"/>
      <c r="E58" s="50"/>
    </row>
    <row r="59" spans="1:5">
      <c r="A59" s="35"/>
      <c r="B59" s="35"/>
      <c r="C59" s="50"/>
      <c r="D59" s="50"/>
      <c r="E59" s="50"/>
    </row>
    <row r="60" spans="1:5">
      <c r="A60" s="35"/>
      <c r="B60" s="35"/>
      <c r="C60" s="50"/>
      <c r="D60" s="50"/>
      <c r="E60" s="50"/>
    </row>
    <row r="61" spans="1:5">
      <c r="A61" s="35"/>
      <c r="B61" s="35"/>
      <c r="C61" s="50"/>
      <c r="D61" s="50"/>
      <c r="E61" s="50"/>
    </row>
    <row r="62" spans="1:5">
      <c r="A62" s="35"/>
      <c r="B62" s="35"/>
      <c r="C62" s="50"/>
      <c r="D62" s="50"/>
      <c r="E62" s="50"/>
    </row>
    <row r="63" spans="1:5">
      <c r="A63" s="35"/>
      <c r="B63" s="35"/>
      <c r="C63" s="50"/>
      <c r="D63" s="50"/>
      <c r="E63" s="50"/>
    </row>
    <row r="64" spans="1:5">
      <c r="A64" s="35"/>
      <c r="B64" s="35"/>
      <c r="C64" s="50"/>
      <c r="D64" s="50"/>
      <c r="E64" s="50"/>
    </row>
    <row r="65" spans="1:5">
      <c r="A65" s="35"/>
      <c r="B65" s="35"/>
      <c r="C65" s="50"/>
      <c r="D65" s="50"/>
      <c r="E65" s="50"/>
    </row>
    <row r="66" spans="1:5">
      <c r="A66" s="35"/>
      <c r="B66" s="35"/>
      <c r="C66" s="50"/>
      <c r="D66" s="50"/>
      <c r="E66" s="50"/>
    </row>
    <row r="67" spans="1:5">
      <c r="A67" s="35"/>
      <c r="B67" s="35"/>
      <c r="C67" s="50"/>
      <c r="D67" s="50"/>
      <c r="E67" s="50"/>
    </row>
    <row r="68" spans="1:5">
      <c r="A68" s="35"/>
      <c r="B68" s="35"/>
      <c r="C68" s="50"/>
      <c r="D68" s="50"/>
      <c r="E68" s="50"/>
    </row>
    <row r="69" spans="1:5">
      <c r="A69" s="35"/>
      <c r="B69" s="35"/>
      <c r="C69" s="50"/>
      <c r="D69" s="50"/>
      <c r="E69" s="50"/>
    </row>
    <row r="70" spans="1:5">
      <c r="A70" s="35"/>
      <c r="B70" s="35"/>
      <c r="C70" s="50"/>
      <c r="D70" s="50"/>
      <c r="E70" s="50"/>
    </row>
    <row r="71" spans="1:5">
      <c r="A71" s="35"/>
      <c r="B71" s="35"/>
      <c r="C71" s="50"/>
      <c r="D71" s="50"/>
      <c r="E71" s="50"/>
    </row>
    <row r="72" spans="1:5">
      <c r="A72" s="35"/>
      <c r="B72" s="35"/>
      <c r="C72" s="50"/>
      <c r="D72" s="50"/>
      <c r="E72" s="50"/>
    </row>
    <row r="73" spans="1:5">
      <c r="A73" s="35"/>
      <c r="B73" s="35"/>
      <c r="C73" s="50"/>
      <c r="D73" s="50"/>
      <c r="E73" s="50"/>
    </row>
    <row r="74" spans="1:5">
      <c r="A74" s="35"/>
      <c r="B74" s="35"/>
      <c r="C74" s="50"/>
      <c r="D74" s="50"/>
      <c r="E74" s="50"/>
    </row>
    <row r="75" spans="1:5">
      <c r="A75" s="35"/>
      <c r="B75" s="35"/>
      <c r="C75" s="50"/>
      <c r="D75" s="50"/>
      <c r="E75" s="50"/>
    </row>
    <row r="76" spans="1:5">
      <c r="A76" s="35"/>
      <c r="B76" s="35"/>
      <c r="C76" s="50"/>
      <c r="D76" s="50"/>
      <c r="E76" s="50"/>
    </row>
    <row r="77" spans="1:5">
      <c r="A77" s="35"/>
      <c r="B77" s="35"/>
      <c r="C77" s="50"/>
      <c r="D77" s="50"/>
      <c r="E77" s="50"/>
    </row>
    <row r="78" spans="1:5">
      <c r="A78" s="35"/>
      <c r="B78" s="35"/>
      <c r="C78" s="50"/>
      <c r="D78" s="50"/>
      <c r="E78" s="50"/>
    </row>
    <row r="79" spans="1:5">
      <c r="A79" s="35"/>
      <c r="B79" s="35"/>
      <c r="C79" s="50"/>
      <c r="D79" s="50"/>
      <c r="E79" s="50"/>
    </row>
    <row r="80" spans="1:5">
      <c r="A80" s="35"/>
      <c r="B80" s="35"/>
      <c r="C80" s="50"/>
      <c r="D80" s="50"/>
      <c r="E80" s="50"/>
    </row>
    <row r="81" spans="1:5">
      <c r="A81" s="35"/>
      <c r="B81" s="35"/>
      <c r="C81" s="50"/>
      <c r="D81" s="50"/>
      <c r="E81" s="50"/>
    </row>
    <row r="82" spans="1:5">
      <c r="A82" s="35"/>
      <c r="B82" s="35"/>
      <c r="C82" s="50"/>
      <c r="D82" s="50"/>
      <c r="E82" s="50"/>
    </row>
    <row r="83" spans="1:5">
      <c r="A83" s="35"/>
      <c r="B83" s="35"/>
      <c r="C83" s="50"/>
      <c r="D83" s="50"/>
      <c r="E83" s="50"/>
    </row>
    <row r="84" spans="1:5">
      <c r="A84" s="35"/>
      <c r="B84" s="35"/>
      <c r="C84" s="50"/>
      <c r="D84" s="50"/>
      <c r="E84" s="50"/>
    </row>
    <row r="85" spans="1:5">
      <c r="A85" s="35"/>
      <c r="B85" s="35"/>
      <c r="C85" s="50"/>
      <c r="D85" s="50"/>
      <c r="E85" s="50"/>
    </row>
    <row r="86" spans="1:5">
      <c r="A86" s="35"/>
      <c r="B86" s="35"/>
      <c r="C86" s="50"/>
      <c r="D86" s="50"/>
      <c r="E86" s="50"/>
    </row>
    <row r="87" spans="1:5">
      <c r="A87" s="35"/>
      <c r="B87" s="35"/>
      <c r="C87" s="50"/>
      <c r="D87" s="50"/>
      <c r="E87" s="50"/>
    </row>
    <row r="88" spans="1:5">
      <c r="A88" s="35"/>
      <c r="B88" s="35"/>
      <c r="C88" s="50"/>
      <c r="D88" s="50"/>
      <c r="E88" s="50"/>
    </row>
    <row r="89" spans="1:5">
      <c r="A89" s="35"/>
      <c r="B89" s="35"/>
      <c r="C89" s="50"/>
      <c r="D89" s="50"/>
      <c r="E89" s="50"/>
    </row>
    <row r="90" spans="1:5">
      <c r="A90" s="35"/>
      <c r="B90" s="35"/>
      <c r="C90" s="50"/>
      <c r="D90" s="50"/>
      <c r="E90" s="50"/>
    </row>
    <row r="91" spans="1:5">
      <c r="A91" s="35"/>
      <c r="B91" s="35"/>
      <c r="C91" s="50"/>
      <c r="D91" s="50"/>
      <c r="E91" s="50"/>
    </row>
    <row r="92" spans="1:5">
      <c r="A92" s="35"/>
      <c r="B92" s="35"/>
      <c r="C92" s="50"/>
      <c r="D92" s="50"/>
      <c r="E92" s="50"/>
    </row>
    <row r="93" spans="1:5">
      <c r="A93" s="35"/>
      <c r="B93" s="35"/>
      <c r="C93" s="50"/>
      <c r="D93" s="50"/>
      <c r="E93" s="50"/>
    </row>
    <row r="94" spans="1:5">
      <c r="A94" s="35"/>
      <c r="B94" s="35"/>
      <c r="C94" s="50"/>
      <c r="D94" s="50"/>
      <c r="E94" s="50"/>
    </row>
    <row r="95" spans="1:5">
      <c r="A95" s="35"/>
      <c r="B95" s="35"/>
      <c r="C95" s="50"/>
      <c r="D95" s="50"/>
      <c r="E95" s="50"/>
    </row>
    <row r="96" spans="1:5">
      <c r="A96" s="35"/>
      <c r="B96" s="35"/>
      <c r="C96" s="50"/>
      <c r="D96" s="50"/>
      <c r="E96" s="50"/>
    </row>
    <row r="97" spans="1:5">
      <c r="A97" s="35"/>
      <c r="B97" s="35"/>
      <c r="C97" s="50"/>
      <c r="D97" s="50"/>
      <c r="E97" s="50"/>
    </row>
    <row r="98" spans="1:5">
      <c r="A98" s="35"/>
      <c r="B98" s="35"/>
      <c r="C98" s="50"/>
      <c r="D98" s="50"/>
      <c r="E98" s="50"/>
    </row>
    <row r="99" spans="1:5">
      <c r="A99" s="35"/>
      <c r="B99" s="35"/>
      <c r="C99" s="50"/>
      <c r="D99" s="50"/>
      <c r="E99" s="50"/>
    </row>
    <row r="100" spans="1:5">
      <c r="A100" s="35"/>
      <c r="B100" s="35"/>
      <c r="C100" s="50"/>
      <c r="D100" s="50"/>
      <c r="E100" s="50"/>
    </row>
    <row r="101" spans="1:5">
      <c r="A101" s="35"/>
      <c r="B101" s="35"/>
      <c r="C101" s="50"/>
      <c r="D101" s="50"/>
      <c r="E101" s="50"/>
    </row>
    <row r="102" spans="1:5">
      <c r="A102" s="35"/>
      <c r="B102" s="35"/>
      <c r="C102" s="50"/>
      <c r="D102" s="50"/>
      <c r="E102" s="50"/>
    </row>
    <row r="103" spans="1:5">
      <c r="A103" s="35"/>
      <c r="B103" s="35"/>
      <c r="C103" s="50"/>
      <c r="D103" s="50"/>
      <c r="E103" s="50"/>
    </row>
    <row r="104" spans="1:5">
      <c r="A104" s="35"/>
      <c r="B104" s="35"/>
      <c r="C104" s="50"/>
      <c r="D104" s="50"/>
      <c r="E104" s="50"/>
    </row>
    <row r="105" spans="1:5">
      <c r="A105" s="35"/>
      <c r="B105" s="35"/>
      <c r="C105" s="50"/>
      <c r="D105" s="50"/>
      <c r="E105" s="50"/>
    </row>
    <row r="106" spans="1:5">
      <c r="A106" s="35"/>
      <c r="B106" s="35"/>
      <c r="C106" s="50"/>
      <c r="D106" s="50"/>
      <c r="E106" s="50"/>
    </row>
    <row r="107" spans="1:5">
      <c r="A107" s="35"/>
      <c r="B107" s="35"/>
      <c r="C107" s="50"/>
      <c r="D107" s="50"/>
      <c r="E107" s="50"/>
    </row>
    <row r="108" spans="1:5">
      <c r="A108" s="35"/>
      <c r="B108" s="35"/>
      <c r="C108" s="50"/>
      <c r="D108" s="50"/>
      <c r="E108" s="50"/>
    </row>
    <row r="109" spans="1:5">
      <c r="A109" s="35"/>
      <c r="B109" s="35"/>
      <c r="C109" s="50"/>
      <c r="D109" s="50"/>
      <c r="E109" s="50"/>
    </row>
    <row r="110" spans="1:5">
      <c r="A110" s="35"/>
      <c r="B110" s="35"/>
      <c r="C110" s="50"/>
      <c r="D110" s="50"/>
      <c r="E110" s="50"/>
    </row>
    <row r="111" spans="1:5">
      <c r="A111" s="35"/>
      <c r="B111" s="35"/>
      <c r="C111" s="50"/>
      <c r="D111" s="50"/>
      <c r="E111" s="50"/>
    </row>
    <row r="112" spans="1:5">
      <c r="A112" s="35"/>
      <c r="B112" s="35"/>
      <c r="C112" s="50"/>
      <c r="D112" s="50"/>
      <c r="E112" s="50"/>
    </row>
    <row r="113" spans="1:5">
      <c r="A113" s="35"/>
      <c r="B113" s="35"/>
      <c r="C113" s="50"/>
      <c r="D113" s="50"/>
      <c r="E113" s="50"/>
    </row>
    <row r="114" spans="1:5">
      <c r="A114" s="35"/>
      <c r="B114" s="35"/>
      <c r="C114" s="50"/>
      <c r="D114" s="50"/>
      <c r="E114" s="50"/>
    </row>
    <row r="115" spans="1:5">
      <c r="A115" s="35"/>
      <c r="B115" s="35"/>
      <c r="C115" s="50"/>
      <c r="D115" s="50"/>
      <c r="E115" s="50"/>
    </row>
    <row r="116" spans="1:5">
      <c r="A116" s="35"/>
      <c r="B116" s="35"/>
      <c r="C116" s="50"/>
      <c r="D116" s="50"/>
      <c r="E116" s="50"/>
    </row>
    <row r="117" spans="1:5">
      <c r="A117" s="35"/>
      <c r="B117" s="35"/>
      <c r="C117" s="50"/>
      <c r="D117" s="50"/>
      <c r="E117" s="50"/>
    </row>
    <row r="118" spans="1:5">
      <c r="A118" s="35"/>
      <c r="B118" s="35"/>
      <c r="C118" s="50"/>
      <c r="D118" s="50"/>
      <c r="E118" s="50"/>
    </row>
    <row r="119" spans="1:5">
      <c r="A119" s="35"/>
      <c r="B119" s="35"/>
      <c r="C119" s="50"/>
      <c r="D119" s="50"/>
      <c r="E119" s="50"/>
    </row>
    <row r="120" spans="1:5">
      <c r="A120" s="35"/>
      <c r="B120" s="35"/>
      <c r="C120" s="50"/>
      <c r="D120" s="50"/>
      <c r="E120" s="50"/>
    </row>
    <row r="121" spans="1:5">
      <c r="A121" s="35"/>
      <c r="B121" s="35"/>
      <c r="C121" s="50"/>
      <c r="D121" s="50"/>
      <c r="E121" s="50"/>
    </row>
    <row r="122" spans="1:5">
      <c r="A122" s="35"/>
      <c r="B122" s="35"/>
      <c r="C122" s="50"/>
      <c r="D122" s="50"/>
      <c r="E122" s="50"/>
    </row>
    <row r="123" spans="1:5">
      <c r="A123" s="35"/>
      <c r="B123" s="35"/>
      <c r="C123" s="50"/>
      <c r="D123" s="50"/>
      <c r="E123" s="50"/>
    </row>
    <row r="124" spans="1:5">
      <c r="A124" s="35"/>
      <c r="B124" s="35"/>
      <c r="C124" s="50"/>
      <c r="D124" s="50"/>
      <c r="E124" s="50"/>
    </row>
    <row r="125" spans="1:5">
      <c r="A125" s="35"/>
      <c r="B125" s="35"/>
      <c r="C125" s="50"/>
      <c r="D125" s="50"/>
      <c r="E125" s="50"/>
    </row>
    <row r="126" spans="1:5">
      <c r="A126" s="35"/>
      <c r="B126" s="35"/>
      <c r="C126" s="50"/>
      <c r="D126" s="50"/>
      <c r="E126" s="50"/>
    </row>
    <row r="127" spans="1:5">
      <c r="A127" s="35"/>
      <c r="B127" s="35"/>
      <c r="C127" s="50"/>
      <c r="D127" s="50"/>
      <c r="E127" s="50"/>
    </row>
    <row r="128" spans="1:5">
      <c r="A128" s="35"/>
      <c r="B128" s="35"/>
      <c r="C128" s="50"/>
      <c r="D128" s="50"/>
      <c r="E128" s="50"/>
    </row>
    <row r="129" spans="1:5">
      <c r="A129" s="35"/>
      <c r="B129" s="35"/>
      <c r="C129" s="50"/>
      <c r="D129" s="50"/>
      <c r="E129" s="50"/>
    </row>
    <row r="130" spans="1:5">
      <c r="A130" s="35"/>
      <c r="B130" s="35"/>
      <c r="C130" s="50"/>
      <c r="D130" s="50"/>
      <c r="E130" s="50"/>
    </row>
    <row r="131" spans="1:5">
      <c r="A131" s="35"/>
      <c r="B131" s="35"/>
      <c r="C131" s="50"/>
      <c r="D131" s="50"/>
      <c r="E131" s="50"/>
    </row>
    <row r="132" spans="1:5">
      <c r="A132" s="35"/>
      <c r="B132" s="35"/>
      <c r="C132" s="50"/>
      <c r="D132" s="50"/>
      <c r="E132" s="50"/>
    </row>
    <row r="133" spans="1:5">
      <c r="A133" s="35"/>
      <c r="B133" s="35"/>
      <c r="C133" s="50"/>
      <c r="D133" s="50"/>
      <c r="E133" s="50"/>
    </row>
    <row r="134" spans="1:5">
      <c r="A134" s="35"/>
      <c r="B134" s="35"/>
      <c r="C134" s="50"/>
      <c r="D134" s="50"/>
      <c r="E134" s="50"/>
    </row>
    <row r="135" spans="1:5">
      <c r="A135" s="35"/>
      <c r="B135" s="35"/>
      <c r="C135" s="50"/>
      <c r="D135" s="50"/>
      <c r="E135" s="50"/>
    </row>
    <row r="136" spans="1:5">
      <c r="A136" s="35"/>
      <c r="B136" s="35"/>
      <c r="C136" s="50"/>
      <c r="D136" s="50"/>
      <c r="E136" s="50"/>
    </row>
    <row r="137" spans="1:5">
      <c r="A137" s="35"/>
      <c r="B137" s="35"/>
      <c r="C137" s="50"/>
      <c r="D137" s="50"/>
      <c r="E137" s="50"/>
    </row>
    <row r="138" spans="1:5">
      <c r="A138" s="35"/>
      <c r="B138" s="35"/>
      <c r="C138" s="50"/>
      <c r="D138" s="50"/>
      <c r="E138" s="50"/>
    </row>
    <row r="139" spans="1:5">
      <c r="A139" s="35"/>
      <c r="B139" s="35"/>
      <c r="C139" s="50"/>
      <c r="D139" s="50"/>
      <c r="E139" s="50"/>
    </row>
    <row r="140" spans="1:5">
      <c r="A140" s="35"/>
      <c r="B140" s="35"/>
      <c r="C140" s="50"/>
      <c r="D140" s="50"/>
      <c r="E140" s="50"/>
    </row>
    <row r="141" spans="1:5">
      <c r="A141" s="35"/>
      <c r="B141" s="35"/>
      <c r="C141" s="50"/>
      <c r="D141" s="50"/>
      <c r="E141" s="50"/>
    </row>
    <row r="142" spans="1:5">
      <c r="A142" s="35"/>
      <c r="B142" s="35"/>
      <c r="C142" s="50"/>
      <c r="D142" s="50"/>
      <c r="E142" s="50"/>
    </row>
    <row r="143" spans="1:5">
      <c r="A143" s="35"/>
      <c r="B143" s="35"/>
      <c r="C143" s="50"/>
      <c r="D143" s="50"/>
      <c r="E143" s="50"/>
    </row>
    <row r="144" spans="1:5">
      <c r="A144" s="35"/>
      <c r="B144" s="35"/>
      <c r="C144" s="50"/>
      <c r="D144" s="50"/>
      <c r="E144" s="50"/>
    </row>
    <row r="145" spans="1:5">
      <c r="A145" s="35"/>
      <c r="B145" s="35"/>
      <c r="C145" s="50"/>
      <c r="D145" s="50"/>
      <c r="E145" s="50"/>
    </row>
    <row r="146" spans="1:5">
      <c r="A146" s="35"/>
      <c r="B146" s="35"/>
      <c r="C146" s="50"/>
      <c r="D146" s="50"/>
      <c r="E146" s="50"/>
    </row>
    <row r="147" spans="1:5">
      <c r="A147" s="35"/>
      <c r="B147" s="35"/>
      <c r="C147" s="50"/>
      <c r="D147" s="50"/>
      <c r="E147" s="50"/>
    </row>
    <row r="148" spans="1:5">
      <c r="A148" s="35"/>
      <c r="B148" s="35"/>
      <c r="C148" s="50"/>
      <c r="D148" s="50"/>
      <c r="E148" s="50"/>
    </row>
    <row r="149" spans="1:5">
      <c r="A149" s="35"/>
      <c r="B149" s="35"/>
      <c r="C149" s="50"/>
      <c r="D149" s="50"/>
      <c r="E149" s="50"/>
    </row>
    <row r="150" spans="1:5">
      <c r="A150" s="35"/>
      <c r="B150" s="35"/>
      <c r="C150" s="50"/>
      <c r="D150" s="50"/>
      <c r="E150" s="50"/>
    </row>
    <row r="151" spans="1:5">
      <c r="A151" s="35"/>
      <c r="B151" s="35"/>
      <c r="C151" s="50"/>
      <c r="D151" s="50"/>
      <c r="E151" s="50"/>
    </row>
    <row r="152" spans="1:5">
      <c r="A152" s="35"/>
      <c r="B152" s="35"/>
      <c r="C152" s="50"/>
      <c r="D152" s="50"/>
      <c r="E152" s="50"/>
    </row>
    <row r="153" spans="1:5">
      <c r="A153" s="35"/>
      <c r="B153" s="35"/>
      <c r="C153" s="50"/>
      <c r="D153" s="50"/>
      <c r="E153" s="50"/>
    </row>
    <row r="154" spans="1:5">
      <c r="A154" s="35"/>
      <c r="B154" s="35"/>
      <c r="C154" s="50"/>
      <c r="D154" s="50"/>
      <c r="E154" s="50"/>
    </row>
    <row r="155" spans="1:5">
      <c r="A155" s="35"/>
      <c r="B155" s="35"/>
      <c r="C155" s="50"/>
      <c r="D155" s="50"/>
      <c r="E155" s="50"/>
    </row>
    <row r="156" spans="1:5">
      <c r="A156" s="35"/>
      <c r="B156" s="35"/>
      <c r="C156" s="50"/>
      <c r="D156" s="50"/>
      <c r="E156" s="50"/>
    </row>
    <row r="157" spans="1:5">
      <c r="A157" s="35"/>
      <c r="B157" s="35"/>
      <c r="C157" s="50"/>
      <c r="D157" s="50"/>
      <c r="E157" s="50"/>
    </row>
    <row r="158" spans="1:5">
      <c r="A158" s="35"/>
      <c r="B158" s="35"/>
      <c r="C158" s="50"/>
      <c r="D158" s="50"/>
      <c r="E158" s="50"/>
    </row>
    <row r="159" spans="1:5">
      <c r="A159" s="35"/>
      <c r="B159" s="35"/>
      <c r="C159" s="50"/>
      <c r="D159" s="50"/>
      <c r="E159" s="50"/>
    </row>
    <row r="160" spans="1:5">
      <c r="A160" s="35"/>
      <c r="B160" s="35"/>
      <c r="C160" s="50"/>
      <c r="D160" s="50"/>
      <c r="E160" s="50"/>
    </row>
    <row r="161" spans="1:5">
      <c r="A161" s="35"/>
      <c r="B161" s="35"/>
      <c r="C161" s="50"/>
      <c r="D161" s="50"/>
      <c r="E161" s="50"/>
    </row>
    <row r="162" spans="1:5">
      <c r="A162" s="35"/>
      <c r="B162" s="35"/>
      <c r="C162" s="50"/>
      <c r="D162" s="50"/>
      <c r="E162" s="50"/>
    </row>
    <row r="163" spans="1:5">
      <c r="A163" s="35"/>
      <c r="B163" s="35"/>
      <c r="C163" s="50"/>
      <c r="D163" s="50"/>
      <c r="E163" s="50"/>
    </row>
    <row r="164" spans="1:5">
      <c r="A164" s="35"/>
      <c r="B164" s="35"/>
      <c r="C164" s="50"/>
      <c r="D164" s="50"/>
      <c r="E164" s="50"/>
    </row>
    <row r="165" spans="1:5">
      <c r="A165" s="35"/>
      <c r="B165" s="35"/>
      <c r="C165" s="50"/>
      <c r="D165" s="50"/>
      <c r="E165" s="50"/>
    </row>
    <row r="166" spans="1:5">
      <c r="A166" s="35"/>
      <c r="B166" s="35"/>
      <c r="C166" s="50"/>
      <c r="D166" s="50"/>
      <c r="E166" s="50"/>
    </row>
    <row r="167" spans="1:5">
      <c r="A167" s="35"/>
      <c r="B167" s="35"/>
      <c r="C167" s="50"/>
      <c r="D167" s="50"/>
      <c r="E167" s="50"/>
    </row>
    <row r="168" spans="1:5">
      <c r="A168" s="35"/>
      <c r="B168" s="35"/>
      <c r="C168" s="50"/>
      <c r="D168" s="50"/>
      <c r="E168" s="50"/>
    </row>
    <row r="169" spans="1:5">
      <c r="A169" s="35"/>
      <c r="B169" s="35"/>
      <c r="C169" s="50"/>
      <c r="D169" s="50"/>
      <c r="E169" s="50"/>
    </row>
    <row r="170" spans="1:5">
      <c r="A170" s="35"/>
      <c r="B170" s="35"/>
      <c r="C170" s="50"/>
      <c r="D170" s="50"/>
      <c r="E170" s="50"/>
    </row>
    <row r="171" spans="1:5">
      <c r="A171" s="35"/>
      <c r="B171" s="35"/>
      <c r="C171" s="50"/>
      <c r="D171" s="50"/>
      <c r="E171" s="50"/>
    </row>
    <row r="172" spans="1:5">
      <c r="A172" s="35"/>
      <c r="B172" s="35"/>
      <c r="C172" s="50"/>
      <c r="D172" s="50"/>
      <c r="E172" s="50"/>
    </row>
    <row r="173" spans="1:5">
      <c r="A173" s="35"/>
      <c r="B173" s="35"/>
      <c r="C173" s="50"/>
      <c r="D173" s="50"/>
      <c r="E173" s="50"/>
    </row>
    <row r="174" spans="1:5">
      <c r="A174" s="35"/>
      <c r="B174" s="35"/>
      <c r="C174" s="50"/>
      <c r="D174" s="50"/>
      <c r="E174" s="50"/>
    </row>
    <row r="175" spans="1:5">
      <c r="A175" s="35"/>
      <c r="B175" s="35"/>
      <c r="C175" s="50"/>
      <c r="D175" s="50"/>
      <c r="E175" s="50"/>
    </row>
    <row r="176" spans="1:5">
      <c r="A176" s="35"/>
      <c r="B176" s="35"/>
      <c r="C176" s="50"/>
      <c r="D176" s="50"/>
      <c r="E176" s="50"/>
    </row>
    <row r="177" spans="1:5">
      <c r="A177" s="35"/>
      <c r="B177" s="35"/>
      <c r="C177" s="50"/>
      <c r="D177" s="50"/>
      <c r="E177" s="50"/>
    </row>
    <row r="178" spans="1:5">
      <c r="A178" s="35"/>
      <c r="B178" s="35"/>
      <c r="C178" s="50"/>
      <c r="D178" s="50"/>
      <c r="E178" s="50"/>
    </row>
    <row r="179" spans="1:5">
      <c r="A179" s="35"/>
      <c r="B179" s="35"/>
      <c r="C179" s="50"/>
      <c r="D179" s="50"/>
      <c r="E179" s="50"/>
    </row>
    <row r="180" spans="1:5">
      <c r="A180" s="35"/>
      <c r="B180" s="35"/>
      <c r="C180" s="50"/>
      <c r="D180" s="50"/>
      <c r="E180" s="50"/>
    </row>
    <row r="181" spans="1:5">
      <c r="A181" s="35"/>
      <c r="B181" s="35"/>
      <c r="C181" s="50"/>
      <c r="D181" s="50"/>
      <c r="E181" s="50"/>
    </row>
    <row r="182" spans="1:5">
      <c r="A182" s="35"/>
      <c r="B182" s="35"/>
      <c r="C182" s="50"/>
      <c r="D182" s="50"/>
      <c r="E182" s="50"/>
    </row>
    <row r="183" spans="1:5">
      <c r="A183" s="35"/>
      <c r="B183" s="35"/>
      <c r="C183" s="50"/>
      <c r="D183" s="50"/>
      <c r="E183" s="50"/>
    </row>
    <row r="184" spans="1:5">
      <c r="A184" s="35"/>
      <c r="B184" s="35"/>
      <c r="C184" s="50"/>
      <c r="D184" s="50"/>
      <c r="E184" s="50"/>
    </row>
    <row r="185" spans="1:5">
      <c r="A185" s="35"/>
      <c r="B185" s="35"/>
      <c r="C185" s="50"/>
      <c r="D185" s="50"/>
      <c r="E185" s="50"/>
    </row>
    <row r="186" spans="1:5">
      <c r="A186" s="35"/>
      <c r="B186" s="35"/>
      <c r="C186" s="50"/>
      <c r="D186" s="50"/>
      <c r="E186" s="50"/>
    </row>
    <row r="187" spans="1:5">
      <c r="A187" s="35"/>
      <c r="B187" s="35"/>
      <c r="C187" s="50"/>
      <c r="D187" s="50"/>
      <c r="E187" s="50"/>
    </row>
    <row r="188" spans="1:5">
      <c r="A188" s="35"/>
      <c r="B188" s="35"/>
      <c r="C188" s="50"/>
      <c r="D188" s="50"/>
      <c r="E188" s="50"/>
    </row>
    <row r="189" spans="1:5">
      <c r="A189" s="35"/>
      <c r="B189" s="35"/>
      <c r="C189" s="50"/>
      <c r="D189" s="50"/>
      <c r="E189" s="50"/>
    </row>
    <row r="190" spans="1:5">
      <c r="A190" s="35"/>
      <c r="B190" s="35"/>
      <c r="C190" s="50"/>
      <c r="D190" s="50"/>
      <c r="E190" s="50"/>
    </row>
    <row r="191" spans="1:5">
      <c r="A191" s="35"/>
      <c r="B191" s="35"/>
      <c r="C191" s="50"/>
      <c r="D191" s="50"/>
      <c r="E191" s="50"/>
    </row>
    <row r="192" spans="1:5">
      <c r="A192" s="35"/>
      <c r="B192" s="35"/>
      <c r="C192" s="50"/>
      <c r="D192" s="50"/>
      <c r="E192" s="50"/>
    </row>
    <row r="193" spans="1:5">
      <c r="A193" s="35"/>
      <c r="B193" s="35"/>
      <c r="C193" s="50"/>
      <c r="D193" s="50"/>
      <c r="E193" s="50"/>
    </row>
    <row r="194" spans="1:5">
      <c r="A194" s="35"/>
      <c r="B194" s="35"/>
      <c r="C194" s="50"/>
      <c r="D194" s="50"/>
      <c r="E194" s="50"/>
    </row>
    <row r="195" spans="1:5">
      <c r="A195" s="35"/>
      <c r="B195" s="35"/>
      <c r="C195" s="50"/>
      <c r="D195" s="50"/>
      <c r="E195" s="50"/>
    </row>
    <row r="196" spans="1:5">
      <c r="A196" s="35"/>
      <c r="B196" s="35"/>
      <c r="C196" s="50"/>
      <c r="D196" s="50"/>
      <c r="E196" s="50"/>
    </row>
    <row r="197" spans="1:5">
      <c r="A197" s="35"/>
      <c r="B197" s="35"/>
      <c r="C197" s="50"/>
      <c r="D197" s="50"/>
      <c r="E197" s="50"/>
    </row>
    <row r="198" spans="1:5">
      <c r="A198" s="35"/>
      <c r="B198" s="35"/>
      <c r="C198" s="50"/>
      <c r="D198" s="50"/>
      <c r="E198" s="50"/>
    </row>
    <row r="199" spans="1:5">
      <c r="A199" s="35"/>
      <c r="B199" s="35"/>
      <c r="C199" s="50"/>
      <c r="D199" s="50"/>
      <c r="E199" s="50"/>
    </row>
    <row r="200" spans="1:5">
      <c r="A200" s="35"/>
      <c r="B200" s="35"/>
      <c r="C200" s="50"/>
      <c r="D200" s="50"/>
      <c r="E200" s="50"/>
    </row>
    <row r="201" spans="1:5">
      <c r="A201" s="35"/>
      <c r="B201" s="35"/>
      <c r="C201" s="50"/>
      <c r="D201" s="50"/>
      <c r="E201" s="50"/>
    </row>
    <row r="202" spans="1:5">
      <c r="A202" s="35"/>
      <c r="B202" s="35"/>
      <c r="C202" s="50"/>
      <c r="D202" s="50"/>
      <c r="E202" s="50"/>
    </row>
    <row r="203" spans="1:5">
      <c r="A203" s="35"/>
      <c r="B203" s="35"/>
      <c r="C203" s="50"/>
      <c r="D203" s="50"/>
      <c r="E203" s="50"/>
    </row>
    <row r="204" spans="1:5">
      <c r="A204" s="35"/>
      <c r="B204" s="35"/>
      <c r="C204" s="50"/>
      <c r="D204" s="50"/>
      <c r="E204" s="50"/>
    </row>
    <row r="205" spans="1:5">
      <c r="A205" s="35"/>
      <c r="B205" s="35"/>
      <c r="C205" s="50"/>
      <c r="D205" s="50"/>
      <c r="E205" s="50"/>
    </row>
    <row r="206" spans="1:5">
      <c r="A206" s="35"/>
      <c r="B206" s="35"/>
      <c r="C206" s="50"/>
      <c r="D206" s="50"/>
      <c r="E206" s="50"/>
    </row>
    <row r="207" spans="1:5">
      <c r="A207" s="35"/>
      <c r="B207" s="35"/>
      <c r="C207" s="50"/>
      <c r="D207" s="50"/>
      <c r="E207" s="50"/>
    </row>
    <row r="208" spans="1:5">
      <c r="A208" s="35"/>
      <c r="B208" s="35"/>
      <c r="C208" s="50"/>
      <c r="D208" s="50"/>
      <c r="E208" s="50"/>
    </row>
    <row r="209" spans="1:5">
      <c r="A209" s="35"/>
      <c r="B209" s="35"/>
      <c r="C209" s="50"/>
      <c r="D209" s="50"/>
      <c r="E209" s="50"/>
    </row>
    <row r="210" spans="1:5">
      <c r="A210" s="35"/>
      <c r="B210" s="35"/>
      <c r="C210" s="50"/>
      <c r="D210" s="50"/>
      <c r="E210" s="50"/>
    </row>
    <row r="211" spans="1:5">
      <c r="A211" s="35"/>
      <c r="B211" s="35"/>
      <c r="C211" s="50"/>
      <c r="D211" s="50"/>
      <c r="E211" s="50"/>
    </row>
    <row r="212" spans="1:5">
      <c r="A212" s="35"/>
      <c r="B212" s="35"/>
      <c r="C212" s="50"/>
      <c r="D212" s="50"/>
      <c r="E212" s="50"/>
    </row>
    <row r="213" spans="1:5">
      <c r="A213" s="35"/>
      <c r="B213" s="35"/>
      <c r="C213" s="50"/>
      <c r="D213" s="50"/>
      <c r="E213" s="50"/>
    </row>
    <row r="214" spans="1:5">
      <c r="A214" s="35"/>
      <c r="B214" s="35"/>
      <c r="C214" s="50"/>
      <c r="D214" s="50"/>
      <c r="E214" s="50"/>
    </row>
    <row r="215" spans="1:5">
      <c r="A215" s="35"/>
      <c r="B215" s="35"/>
      <c r="C215" s="50"/>
      <c r="D215" s="50"/>
      <c r="E215" s="50"/>
    </row>
    <row r="216" spans="1:5">
      <c r="A216" s="35"/>
      <c r="B216" s="35"/>
      <c r="C216" s="50"/>
      <c r="D216" s="50"/>
      <c r="E216" s="50"/>
    </row>
    <row r="217" spans="1:5">
      <c r="A217" s="35"/>
      <c r="B217" s="35"/>
      <c r="C217" s="50"/>
      <c r="D217" s="50"/>
      <c r="E217" s="50"/>
    </row>
    <row r="218" spans="1:5">
      <c r="A218" s="35"/>
      <c r="B218" s="35"/>
      <c r="C218" s="50"/>
      <c r="D218" s="50"/>
      <c r="E218" s="50"/>
    </row>
    <row r="219" spans="1:5">
      <c r="A219" s="35"/>
      <c r="B219" s="35"/>
      <c r="C219" s="50"/>
      <c r="D219" s="50"/>
      <c r="E219" s="50"/>
    </row>
    <row r="220" spans="1:5">
      <c r="A220" s="35"/>
      <c r="B220" s="35"/>
      <c r="C220" s="50"/>
      <c r="D220" s="50"/>
      <c r="E220" s="50"/>
    </row>
    <row r="221" spans="1:5">
      <c r="A221" s="35"/>
      <c r="B221" s="35"/>
      <c r="C221" s="50"/>
      <c r="D221" s="50"/>
      <c r="E221" s="50"/>
    </row>
    <row r="222" spans="1:5">
      <c r="A222" s="35"/>
      <c r="B222" s="35"/>
      <c r="C222" s="50"/>
      <c r="D222" s="50"/>
      <c r="E222" s="50"/>
    </row>
    <row r="223" spans="1:5">
      <c r="A223" s="35"/>
      <c r="B223" s="35"/>
      <c r="C223" s="50"/>
      <c r="D223" s="50"/>
      <c r="E223" s="50"/>
    </row>
    <row r="224" spans="1:5">
      <c r="A224" s="35"/>
      <c r="B224" s="35"/>
      <c r="C224" s="50"/>
      <c r="D224" s="50"/>
      <c r="E224" s="50"/>
    </row>
    <row r="225" spans="1:5">
      <c r="A225" s="35"/>
      <c r="B225" s="35"/>
      <c r="C225" s="50"/>
      <c r="D225" s="50"/>
      <c r="E225" s="50"/>
    </row>
    <row r="226" spans="1:5">
      <c r="A226" s="35"/>
      <c r="B226" s="35"/>
      <c r="C226" s="50"/>
      <c r="D226" s="50"/>
      <c r="E226" s="50"/>
    </row>
    <row r="227" spans="1:5">
      <c r="A227" s="35"/>
      <c r="B227" s="35"/>
      <c r="C227" s="50"/>
      <c r="D227" s="50"/>
      <c r="E227" s="50"/>
    </row>
    <row r="228" spans="1:5">
      <c r="A228" s="35"/>
      <c r="B228" s="35"/>
      <c r="C228" s="50"/>
      <c r="D228" s="50"/>
      <c r="E228" s="50"/>
    </row>
    <row r="229" spans="1:5">
      <c r="A229" s="35"/>
      <c r="B229" s="35"/>
      <c r="C229" s="50"/>
      <c r="D229" s="50"/>
      <c r="E229" s="50"/>
    </row>
    <row r="230" spans="1:5">
      <c r="A230" s="35"/>
      <c r="B230" s="35"/>
      <c r="C230" s="50"/>
      <c r="D230" s="50"/>
      <c r="E230" s="50"/>
    </row>
    <row r="231" spans="1:5">
      <c r="A231" s="35"/>
      <c r="B231" s="35"/>
      <c r="C231" s="50"/>
      <c r="D231" s="50"/>
      <c r="E231" s="50"/>
    </row>
    <row r="232" spans="1:5">
      <c r="A232" s="35"/>
      <c r="B232" s="35"/>
      <c r="C232" s="50"/>
      <c r="D232" s="50"/>
      <c r="E232" s="50"/>
    </row>
    <row r="233" spans="1:5">
      <c r="A233" s="35"/>
      <c r="B233" s="35"/>
      <c r="C233" s="50"/>
      <c r="D233" s="50"/>
      <c r="E233" s="50"/>
    </row>
    <row r="234" spans="1:5">
      <c r="A234" s="35"/>
      <c r="B234" s="35"/>
      <c r="C234" s="50"/>
      <c r="D234" s="50"/>
      <c r="E234" s="50"/>
    </row>
    <row r="235" spans="1:5">
      <c r="A235" s="35"/>
      <c r="B235" s="35"/>
      <c r="C235" s="50"/>
      <c r="D235" s="50"/>
      <c r="E235" s="50"/>
    </row>
    <row r="236" spans="1:5">
      <c r="A236" s="35"/>
      <c r="B236" s="35"/>
      <c r="C236" s="50"/>
      <c r="D236" s="50"/>
      <c r="E236" s="50"/>
    </row>
    <row r="237" spans="1:5">
      <c r="A237" s="35"/>
      <c r="B237" s="35"/>
      <c r="C237" s="50"/>
      <c r="D237" s="50"/>
      <c r="E237" s="50"/>
    </row>
    <row r="238" spans="1:5">
      <c r="A238" s="35"/>
      <c r="B238" s="35"/>
      <c r="C238" s="50"/>
      <c r="D238" s="50"/>
      <c r="E238" s="50"/>
    </row>
    <row r="239" spans="1:5">
      <c r="A239" s="35"/>
      <c r="B239" s="35"/>
      <c r="C239" s="50"/>
      <c r="D239" s="50"/>
      <c r="E239" s="50"/>
    </row>
    <row r="240" spans="1:5">
      <c r="A240" s="35"/>
      <c r="B240" s="35"/>
      <c r="C240" s="50"/>
      <c r="D240" s="50"/>
      <c r="E240" s="50"/>
    </row>
    <row r="241" spans="1:5">
      <c r="A241" s="35"/>
      <c r="B241" s="35"/>
      <c r="C241" s="50"/>
      <c r="D241" s="50"/>
      <c r="E241" s="50"/>
    </row>
    <row r="242" spans="1:5">
      <c r="A242" s="35"/>
      <c r="B242" s="35"/>
      <c r="C242" s="50"/>
      <c r="D242" s="50"/>
      <c r="E242" s="50"/>
    </row>
    <row r="243" spans="1:5">
      <c r="A243" s="35"/>
      <c r="B243" s="35"/>
      <c r="C243" s="50"/>
      <c r="D243" s="50"/>
      <c r="E243" s="50"/>
    </row>
    <row r="244" spans="1:5">
      <c r="A244" s="35"/>
      <c r="B244" s="35"/>
      <c r="C244" s="50"/>
      <c r="D244" s="50"/>
      <c r="E244" s="50"/>
    </row>
    <row r="245" spans="1:5">
      <c r="A245" s="35"/>
      <c r="B245" s="35"/>
      <c r="C245" s="50"/>
      <c r="D245" s="50"/>
      <c r="E245" s="50"/>
    </row>
    <row r="246" spans="1:5">
      <c r="A246" s="35"/>
      <c r="B246" s="35"/>
      <c r="C246" s="50"/>
      <c r="D246" s="50"/>
      <c r="E246" s="50"/>
    </row>
    <row r="247" spans="1:5">
      <c r="A247" s="35"/>
      <c r="B247" s="35"/>
      <c r="C247" s="50"/>
      <c r="D247" s="50"/>
      <c r="E247" s="50"/>
    </row>
    <row r="248" spans="1:5">
      <c r="A248" s="35"/>
      <c r="B248" s="35"/>
      <c r="C248" s="50"/>
      <c r="D248" s="50"/>
      <c r="E248" s="50"/>
    </row>
    <row r="249" spans="1:5">
      <c r="A249" s="35"/>
      <c r="B249" s="35"/>
      <c r="C249" s="50"/>
      <c r="D249" s="50"/>
      <c r="E249" s="50"/>
    </row>
    <row r="250" spans="1:5">
      <c r="A250" s="35"/>
      <c r="B250" s="35"/>
      <c r="C250" s="50"/>
      <c r="D250" s="50"/>
      <c r="E250" s="50"/>
    </row>
    <row r="251" spans="1:5">
      <c r="A251" s="35"/>
      <c r="B251" s="35"/>
      <c r="C251" s="50"/>
      <c r="D251" s="50"/>
      <c r="E251" s="50"/>
    </row>
    <row r="252" spans="1:5">
      <c r="A252" s="35"/>
      <c r="B252" s="35"/>
      <c r="C252" s="50"/>
      <c r="D252" s="50"/>
      <c r="E252" s="50"/>
    </row>
    <row r="253" spans="1:5">
      <c r="A253" s="35"/>
      <c r="B253" s="35"/>
      <c r="C253" s="50"/>
      <c r="D253" s="50"/>
      <c r="E253" s="50"/>
    </row>
    <row r="254" spans="1:5">
      <c r="A254" s="35"/>
      <c r="B254" s="35"/>
      <c r="C254" s="50"/>
      <c r="D254" s="50"/>
      <c r="E254" s="50"/>
    </row>
    <row r="255" spans="1:5">
      <c r="A255" s="35"/>
      <c r="B255" s="35"/>
      <c r="C255" s="50"/>
      <c r="D255" s="50"/>
      <c r="E255" s="50"/>
    </row>
    <row r="256" spans="1:5">
      <c r="A256" s="35"/>
      <c r="B256" s="35"/>
      <c r="C256" s="50"/>
      <c r="D256" s="50"/>
      <c r="E256" s="50"/>
    </row>
    <row r="257" spans="1:5">
      <c r="A257" s="35"/>
      <c r="B257" s="35"/>
      <c r="C257" s="50"/>
      <c r="D257" s="50"/>
      <c r="E257" s="50"/>
    </row>
    <row r="258" spans="1:5">
      <c r="A258" s="35"/>
      <c r="B258" s="35"/>
      <c r="C258" s="50"/>
      <c r="D258" s="50"/>
      <c r="E258" s="50"/>
    </row>
    <row r="259" spans="1:5">
      <c r="A259" s="35"/>
      <c r="B259" s="35"/>
      <c r="C259" s="50"/>
      <c r="D259" s="50"/>
      <c r="E259" s="50"/>
    </row>
    <row r="260" spans="1:5">
      <c r="A260" s="35"/>
      <c r="B260" s="35"/>
      <c r="C260" s="50"/>
      <c r="D260" s="50"/>
      <c r="E260" s="50"/>
    </row>
    <row r="261" spans="1:5">
      <c r="A261" s="35"/>
      <c r="B261" s="35"/>
      <c r="C261" s="50"/>
      <c r="D261" s="50"/>
      <c r="E261" s="50"/>
    </row>
    <row r="262" spans="1:5">
      <c r="A262" s="35"/>
      <c r="B262" s="35"/>
      <c r="C262" s="50"/>
      <c r="D262" s="50"/>
      <c r="E262" s="50"/>
    </row>
    <row r="263" spans="1:5">
      <c r="A263" s="35"/>
      <c r="B263" s="35"/>
      <c r="C263" s="50"/>
      <c r="D263" s="50"/>
      <c r="E263" s="50"/>
    </row>
    <row r="264" spans="1:5">
      <c r="A264" s="35"/>
      <c r="B264" s="35"/>
      <c r="C264" s="50"/>
      <c r="D264" s="50"/>
      <c r="E264" s="50"/>
    </row>
    <row r="265" spans="1:5">
      <c r="A265" s="35"/>
      <c r="B265" s="35"/>
      <c r="C265" s="50"/>
      <c r="D265" s="50"/>
      <c r="E265" s="50"/>
    </row>
    <row r="266" spans="1:5">
      <c r="A266" s="35"/>
      <c r="B266" s="35"/>
      <c r="C266" s="50"/>
      <c r="D266" s="50"/>
      <c r="E266" s="50"/>
    </row>
    <row r="267" spans="1:5">
      <c r="A267" s="35"/>
      <c r="B267" s="35"/>
      <c r="C267" s="50"/>
      <c r="D267" s="50"/>
      <c r="E267" s="50"/>
    </row>
    <row r="268" spans="1:5">
      <c r="A268" s="35"/>
      <c r="B268" s="35"/>
      <c r="C268" s="50"/>
      <c r="D268" s="50"/>
      <c r="E268" s="50"/>
    </row>
    <row r="269" spans="1:5">
      <c r="A269" s="35"/>
      <c r="B269" s="35"/>
      <c r="C269" s="50"/>
      <c r="D269" s="50"/>
      <c r="E269" s="50"/>
    </row>
    <row r="270" spans="1:5">
      <c r="A270" s="35"/>
      <c r="B270" s="35"/>
      <c r="C270" s="50"/>
      <c r="D270" s="50"/>
      <c r="E270" s="50"/>
    </row>
    <row r="271" spans="1:5">
      <c r="A271" s="35"/>
      <c r="B271" s="35"/>
      <c r="C271" s="50"/>
      <c r="D271" s="50"/>
      <c r="E271" s="50"/>
    </row>
    <row r="272" spans="1:5">
      <c r="A272" s="35"/>
      <c r="B272" s="35"/>
      <c r="C272" s="50"/>
      <c r="D272" s="50"/>
      <c r="E272" s="50"/>
    </row>
    <row r="273" spans="1:5">
      <c r="A273" s="35"/>
      <c r="B273" s="35"/>
      <c r="C273" s="50"/>
      <c r="D273" s="50"/>
      <c r="E273" s="50"/>
    </row>
    <row r="274" spans="1:5">
      <c r="A274" s="35"/>
      <c r="B274" s="35"/>
      <c r="C274" s="50"/>
      <c r="D274" s="50"/>
      <c r="E274" s="50"/>
    </row>
    <row r="275" spans="1:5">
      <c r="A275" s="35"/>
      <c r="B275" s="35"/>
      <c r="C275" s="50"/>
      <c r="D275" s="50"/>
      <c r="E275" s="50"/>
    </row>
    <row r="276" spans="1:5">
      <c r="A276" s="35"/>
      <c r="B276" s="35"/>
      <c r="C276" s="50"/>
      <c r="D276" s="50"/>
      <c r="E276" s="50"/>
    </row>
    <row r="277" spans="1:5">
      <c r="A277" s="35"/>
      <c r="B277" s="35"/>
      <c r="C277" s="50"/>
      <c r="D277" s="50"/>
      <c r="E277" s="50"/>
    </row>
    <row r="278" spans="1:5">
      <c r="A278" s="35"/>
      <c r="B278" s="35"/>
      <c r="C278" s="50"/>
      <c r="D278" s="50"/>
      <c r="E278" s="50"/>
    </row>
    <row r="279" spans="1:5">
      <c r="A279" s="35"/>
      <c r="B279" s="35"/>
      <c r="C279" s="50"/>
      <c r="D279" s="50"/>
      <c r="E279" s="50"/>
    </row>
    <row r="280" spans="1:5">
      <c r="A280" s="35"/>
      <c r="B280" s="35"/>
      <c r="C280" s="50"/>
      <c r="D280" s="50"/>
      <c r="E280" s="50"/>
    </row>
    <row r="281" spans="1:5">
      <c r="A281" s="35"/>
      <c r="B281" s="35"/>
      <c r="C281" s="50"/>
      <c r="D281" s="50"/>
      <c r="E281" s="50"/>
    </row>
    <row r="282" spans="1:5">
      <c r="A282" s="35"/>
      <c r="B282" s="35"/>
      <c r="C282" s="50"/>
      <c r="D282" s="50"/>
      <c r="E282" s="50"/>
    </row>
    <row r="283" spans="1:5">
      <c r="A283" s="35"/>
      <c r="B283" s="35"/>
      <c r="C283" s="50"/>
      <c r="D283" s="50"/>
      <c r="E283" s="50"/>
    </row>
    <row r="284" spans="1:5">
      <c r="A284" s="35"/>
      <c r="B284" s="35"/>
      <c r="C284" s="50"/>
      <c r="D284" s="50"/>
      <c r="E284" s="50"/>
    </row>
    <row r="285" spans="1:5">
      <c r="A285" s="35"/>
      <c r="B285" s="35"/>
      <c r="C285" s="50"/>
      <c r="D285" s="50"/>
      <c r="E285" s="50"/>
    </row>
    <row r="286" spans="1:5">
      <c r="A286" s="35"/>
      <c r="B286" s="35"/>
      <c r="C286" s="50"/>
      <c r="D286" s="50"/>
      <c r="E286" s="50"/>
    </row>
    <row r="287" spans="1:5">
      <c r="A287" s="35"/>
      <c r="B287" s="35"/>
      <c r="C287" s="50"/>
      <c r="D287" s="50"/>
      <c r="E287" s="50"/>
    </row>
    <row r="288" spans="1:5">
      <c r="A288" s="35"/>
      <c r="B288" s="35"/>
      <c r="C288" s="50"/>
      <c r="D288" s="50"/>
      <c r="E288" s="50"/>
    </row>
    <row r="289" spans="1:5">
      <c r="A289" s="35"/>
      <c r="B289" s="35"/>
      <c r="C289" s="50"/>
      <c r="D289" s="50"/>
      <c r="E289" s="50"/>
    </row>
    <row r="290" spans="1:5">
      <c r="A290" s="35"/>
      <c r="B290" s="35"/>
      <c r="C290" s="50"/>
      <c r="D290" s="50"/>
      <c r="E290" s="50"/>
    </row>
    <row r="291" spans="1:5">
      <c r="A291" s="35"/>
      <c r="B291" s="35"/>
      <c r="C291" s="50"/>
      <c r="D291" s="50"/>
      <c r="E291" s="50"/>
    </row>
    <row r="292" spans="1:5">
      <c r="A292" s="35"/>
      <c r="B292" s="35"/>
      <c r="C292" s="50"/>
      <c r="D292" s="50"/>
      <c r="E292" s="50"/>
    </row>
    <row r="293" spans="1:5">
      <c r="A293" s="35"/>
      <c r="B293" s="35"/>
      <c r="C293" s="50"/>
      <c r="D293" s="50"/>
      <c r="E293" s="50"/>
    </row>
    <row r="294" spans="1:5">
      <c r="A294" s="35"/>
      <c r="B294" s="35"/>
      <c r="C294" s="50"/>
      <c r="D294" s="50"/>
      <c r="E294" s="50"/>
    </row>
    <row r="295" spans="1:5">
      <c r="A295" s="35"/>
      <c r="B295" s="35"/>
      <c r="C295" s="50"/>
      <c r="D295" s="50"/>
      <c r="E295" s="50"/>
    </row>
    <row r="296" spans="1:5">
      <c r="A296" s="35"/>
      <c r="B296" s="35"/>
      <c r="C296" s="50"/>
      <c r="D296" s="50"/>
      <c r="E296" s="50"/>
    </row>
    <row r="297" spans="1:5">
      <c r="A297" s="35"/>
      <c r="B297" s="35"/>
      <c r="C297" s="50"/>
      <c r="D297" s="50"/>
      <c r="E297" s="50"/>
    </row>
    <row r="298" spans="1:5">
      <c r="A298" s="35"/>
      <c r="B298" s="35"/>
      <c r="C298" s="50"/>
      <c r="D298" s="50"/>
      <c r="E298" s="50"/>
    </row>
    <row r="299" spans="1:5">
      <c r="A299" s="35"/>
      <c r="B299" s="35"/>
      <c r="C299" s="50"/>
      <c r="D299" s="50"/>
      <c r="E299" s="50"/>
    </row>
    <row r="300" spans="1:5">
      <c r="A300" s="35"/>
      <c r="B300" s="35"/>
      <c r="C300" s="50"/>
      <c r="D300" s="50"/>
      <c r="E300" s="50"/>
    </row>
    <row r="301" spans="1:5">
      <c r="A301" s="35"/>
      <c r="B301" s="35"/>
      <c r="C301" s="50"/>
      <c r="D301" s="50"/>
      <c r="E301" s="50"/>
    </row>
    <row r="302" spans="1:5">
      <c r="A302" s="35"/>
      <c r="B302" s="35"/>
      <c r="C302" s="50"/>
      <c r="D302" s="50"/>
      <c r="E302" s="50"/>
    </row>
    <row r="303" spans="1:5">
      <c r="A303" s="35"/>
      <c r="B303" s="35"/>
      <c r="C303" s="50"/>
      <c r="D303" s="50"/>
      <c r="E303" s="50"/>
    </row>
    <row r="304" spans="1:5">
      <c r="A304" s="35"/>
      <c r="B304" s="35"/>
      <c r="C304" s="50"/>
      <c r="D304" s="50"/>
      <c r="E304" s="50"/>
    </row>
    <row r="305" spans="1:5">
      <c r="A305" s="35"/>
      <c r="B305" s="35"/>
      <c r="C305" s="50"/>
      <c r="D305" s="50"/>
      <c r="E305" s="50"/>
    </row>
    <row r="306" spans="1:5">
      <c r="A306" s="35"/>
      <c r="B306" s="35"/>
      <c r="C306" s="50"/>
      <c r="D306" s="50"/>
      <c r="E306" s="50"/>
    </row>
    <row r="307" spans="1:5">
      <c r="A307" s="35"/>
      <c r="B307" s="35"/>
      <c r="C307" s="50"/>
      <c r="D307" s="50"/>
      <c r="E307" s="50"/>
    </row>
    <row r="308" spans="1:5">
      <c r="A308" s="35"/>
      <c r="B308" s="35"/>
      <c r="C308" s="50"/>
      <c r="D308" s="50"/>
      <c r="E308" s="50"/>
    </row>
    <row r="309" spans="1:5">
      <c r="A309" s="35"/>
      <c r="B309" s="35"/>
      <c r="C309" s="50"/>
      <c r="D309" s="50"/>
      <c r="E309" s="50"/>
    </row>
    <row r="310" spans="1:5">
      <c r="A310" s="35"/>
      <c r="B310" s="35"/>
      <c r="C310" s="50"/>
      <c r="D310" s="50"/>
      <c r="E310" s="50"/>
    </row>
    <row r="311" spans="1:5">
      <c r="A311" s="35"/>
      <c r="B311" s="35"/>
      <c r="C311" s="50"/>
      <c r="D311" s="50"/>
      <c r="E311" s="50"/>
    </row>
    <row r="312" spans="1:5">
      <c r="A312" s="35"/>
      <c r="B312" s="35"/>
      <c r="C312" s="50"/>
      <c r="D312" s="50"/>
      <c r="E312" s="50"/>
    </row>
    <row r="313" spans="1:5">
      <c r="A313" s="35"/>
      <c r="B313" s="35"/>
      <c r="C313" s="50"/>
      <c r="D313" s="50"/>
      <c r="E313" s="50"/>
    </row>
    <row r="314" spans="1:5">
      <c r="A314" s="35"/>
      <c r="B314" s="35"/>
      <c r="C314" s="50"/>
      <c r="D314" s="50"/>
      <c r="E314" s="50"/>
    </row>
    <row r="315" spans="1:5">
      <c r="A315" s="35"/>
      <c r="B315" s="35"/>
      <c r="C315" s="50"/>
      <c r="D315" s="50"/>
      <c r="E315" s="50"/>
    </row>
    <row r="316" spans="1:5">
      <c r="A316" s="35"/>
      <c r="B316" s="35"/>
      <c r="C316" s="50"/>
      <c r="D316" s="50"/>
      <c r="E316" s="50"/>
    </row>
    <row r="317" spans="1:5">
      <c r="A317" s="35"/>
      <c r="B317" s="35"/>
      <c r="C317" s="50"/>
      <c r="D317" s="50"/>
      <c r="E317" s="50"/>
    </row>
    <row r="318" spans="1:5">
      <c r="A318" s="35"/>
      <c r="B318" s="35"/>
      <c r="C318" s="50"/>
      <c r="D318" s="50"/>
      <c r="E318" s="50"/>
    </row>
    <row r="319" spans="1:5">
      <c r="A319" s="35"/>
      <c r="B319" s="35"/>
      <c r="C319" s="50"/>
      <c r="D319" s="50"/>
      <c r="E319" s="50"/>
    </row>
    <row r="320" spans="1:5">
      <c r="A320" s="35"/>
      <c r="B320" s="35"/>
      <c r="C320" s="50"/>
      <c r="D320" s="50"/>
      <c r="E320" s="50"/>
    </row>
    <row r="321" spans="1:5">
      <c r="A321" s="35"/>
      <c r="B321" s="35"/>
      <c r="C321" s="50"/>
      <c r="D321" s="50"/>
      <c r="E321" s="50"/>
    </row>
    <row r="322" spans="1:5">
      <c r="A322" s="35"/>
      <c r="B322" s="35"/>
      <c r="C322" s="50"/>
      <c r="D322" s="50"/>
      <c r="E322" s="50"/>
    </row>
    <row r="323" spans="1:5">
      <c r="A323" s="35"/>
      <c r="B323" s="35"/>
      <c r="C323" s="50"/>
      <c r="D323" s="50"/>
      <c r="E323" s="50"/>
    </row>
    <row r="324" spans="1:5">
      <c r="A324" s="35"/>
      <c r="B324" s="35"/>
      <c r="C324" s="50"/>
      <c r="D324" s="50"/>
      <c r="E324" s="50"/>
    </row>
    <row r="325" spans="1:5">
      <c r="A325" s="35"/>
      <c r="B325" s="35"/>
      <c r="C325" s="50"/>
      <c r="D325" s="50"/>
      <c r="E325" s="50"/>
    </row>
    <row r="326" spans="1:5">
      <c r="A326" s="35"/>
      <c r="B326" s="35"/>
      <c r="C326" s="50"/>
      <c r="D326" s="50"/>
      <c r="E326" s="50"/>
    </row>
    <row r="327" spans="1:5">
      <c r="A327" s="35"/>
      <c r="B327" s="35"/>
      <c r="C327" s="50"/>
      <c r="D327" s="50"/>
      <c r="E327" s="50"/>
    </row>
    <row r="328" spans="1:5">
      <c r="A328" s="35"/>
      <c r="B328" s="35"/>
      <c r="C328" s="50"/>
      <c r="D328" s="50"/>
      <c r="E328" s="50"/>
    </row>
    <row r="329" spans="1:5">
      <c r="A329" s="35"/>
      <c r="B329" s="35"/>
      <c r="C329" s="50"/>
      <c r="D329" s="50"/>
      <c r="E329" s="50"/>
    </row>
    <row r="330" spans="1:5">
      <c r="A330" s="35"/>
      <c r="B330" s="35"/>
      <c r="C330" s="50"/>
      <c r="D330" s="50"/>
      <c r="E330" s="50"/>
    </row>
    <row r="331" spans="1:5">
      <c r="A331" s="35"/>
      <c r="B331" s="35"/>
      <c r="C331" s="50"/>
      <c r="D331" s="50"/>
      <c r="E331" s="50"/>
    </row>
    <row r="332" spans="1:5">
      <c r="A332" s="35"/>
      <c r="B332" s="35"/>
      <c r="C332" s="50"/>
      <c r="D332" s="50"/>
      <c r="E332" s="50"/>
    </row>
    <row r="333" spans="1:5">
      <c r="A333" s="35"/>
      <c r="B333" s="35"/>
      <c r="C333" s="50"/>
      <c r="D333" s="50"/>
      <c r="E333" s="50"/>
    </row>
    <row r="334" spans="1:5">
      <c r="A334" s="35"/>
      <c r="B334" s="35"/>
      <c r="C334" s="50"/>
      <c r="D334" s="50"/>
      <c r="E334" s="50"/>
    </row>
    <row r="335" spans="1:5">
      <c r="A335" s="35"/>
      <c r="B335" s="35"/>
      <c r="C335" s="50"/>
      <c r="D335" s="50"/>
      <c r="E335" s="50"/>
    </row>
    <row r="336" spans="1:5">
      <c r="A336" s="35"/>
      <c r="B336" s="35"/>
      <c r="C336" s="50"/>
      <c r="D336" s="50"/>
      <c r="E336" s="50"/>
    </row>
    <row r="337" spans="1:5">
      <c r="A337" s="35"/>
      <c r="B337" s="35"/>
      <c r="C337" s="50"/>
      <c r="D337" s="50"/>
      <c r="E337" s="50"/>
    </row>
    <row r="338" spans="1:5">
      <c r="A338" s="35"/>
      <c r="B338" s="35"/>
      <c r="C338" s="50"/>
      <c r="D338" s="50"/>
      <c r="E338" s="50"/>
    </row>
    <row r="339" spans="1:5">
      <c r="A339" s="35"/>
      <c r="B339" s="35"/>
      <c r="C339" s="50"/>
      <c r="D339" s="50"/>
      <c r="E339" s="50"/>
    </row>
    <row r="340" spans="1:5">
      <c r="A340" s="35"/>
      <c r="B340" s="35"/>
      <c r="C340" s="50"/>
      <c r="D340" s="50"/>
      <c r="E340" s="50"/>
    </row>
    <row r="341" spans="1:5">
      <c r="A341" s="35"/>
      <c r="B341" s="35"/>
      <c r="C341" s="50"/>
      <c r="D341" s="50"/>
      <c r="E341" s="50"/>
    </row>
    <row r="342" spans="1:5">
      <c r="A342" s="35"/>
      <c r="B342" s="35"/>
      <c r="C342" s="50"/>
      <c r="D342" s="50"/>
      <c r="E342" s="50"/>
    </row>
    <row r="343" spans="1:5">
      <c r="A343" s="35"/>
      <c r="B343" s="35"/>
      <c r="C343" s="50"/>
      <c r="D343" s="50"/>
      <c r="E343" s="50"/>
    </row>
    <row r="344" spans="1:5">
      <c r="A344" s="35"/>
      <c r="B344" s="35"/>
      <c r="C344" s="50"/>
      <c r="D344" s="50"/>
      <c r="E344" s="50"/>
    </row>
    <row r="345" spans="1:5">
      <c r="A345" s="35"/>
      <c r="B345" s="35"/>
      <c r="C345" s="50"/>
      <c r="D345" s="50"/>
      <c r="E345" s="50"/>
    </row>
    <row r="346" spans="1:5">
      <c r="A346" s="35"/>
      <c r="B346" s="35"/>
      <c r="C346" s="50"/>
      <c r="D346" s="50"/>
      <c r="E346" s="50"/>
    </row>
    <row r="347" spans="1:5">
      <c r="A347" s="35"/>
      <c r="B347" s="35"/>
      <c r="C347" s="50"/>
      <c r="D347" s="50"/>
      <c r="E347" s="50"/>
    </row>
    <row r="348" spans="1:5">
      <c r="A348" s="35"/>
      <c r="B348" s="35"/>
      <c r="C348" s="50"/>
      <c r="D348" s="50"/>
      <c r="E348" s="50"/>
    </row>
    <row r="349" spans="1:5">
      <c r="A349" s="35"/>
      <c r="B349" s="35"/>
      <c r="C349" s="50"/>
      <c r="D349" s="50"/>
      <c r="E349" s="50"/>
    </row>
    <row r="350" spans="1:5">
      <c r="A350" s="35"/>
      <c r="B350" s="35"/>
      <c r="C350" s="50"/>
      <c r="D350" s="50"/>
      <c r="E350" s="50"/>
    </row>
    <row r="351" spans="1:5">
      <c r="A351" s="35"/>
      <c r="B351" s="35"/>
      <c r="C351" s="50"/>
      <c r="D351" s="50"/>
      <c r="E351" s="50"/>
    </row>
    <row r="352" spans="1:5">
      <c r="A352" s="35"/>
      <c r="B352" s="35"/>
      <c r="C352" s="50"/>
      <c r="D352" s="50"/>
      <c r="E352" s="50"/>
    </row>
    <row r="353" spans="1:5">
      <c r="A353" s="35"/>
      <c r="B353" s="35"/>
      <c r="C353" s="50"/>
      <c r="D353" s="50"/>
      <c r="E353" s="50"/>
    </row>
    <row r="354" spans="1:5">
      <c r="A354" s="35"/>
      <c r="B354" s="35"/>
      <c r="C354" s="50"/>
      <c r="D354" s="50"/>
      <c r="E354" s="50"/>
    </row>
    <row r="355" spans="1:5">
      <c r="A355" s="35"/>
      <c r="B355" s="35"/>
      <c r="C355" s="50"/>
      <c r="D355" s="50"/>
      <c r="E355" s="50"/>
    </row>
    <row r="356" spans="1:5">
      <c r="A356" s="35"/>
      <c r="B356" s="35"/>
      <c r="C356" s="50"/>
      <c r="D356" s="50"/>
      <c r="E356" s="50"/>
    </row>
    <row r="357" spans="1:5">
      <c r="A357" s="35"/>
      <c r="B357" s="35"/>
      <c r="C357" s="50"/>
      <c r="D357" s="50"/>
      <c r="E357" s="50"/>
    </row>
    <row r="358" spans="1:5">
      <c r="A358" s="35"/>
      <c r="B358" s="35"/>
      <c r="C358" s="50"/>
      <c r="D358" s="50"/>
      <c r="E358" s="50"/>
    </row>
    <row r="359" spans="1:5">
      <c r="A359" s="35"/>
      <c r="B359" s="35"/>
      <c r="C359" s="50"/>
      <c r="D359" s="50"/>
      <c r="E359" s="50"/>
    </row>
    <row r="360" spans="1:5">
      <c r="A360" s="35"/>
      <c r="B360" s="35"/>
      <c r="C360" s="50"/>
      <c r="D360" s="50"/>
      <c r="E360" s="50"/>
    </row>
    <row r="361" spans="1:5">
      <c r="A361" s="35"/>
      <c r="B361" s="35"/>
      <c r="C361" s="50"/>
      <c r="D361" s="50"/>
      <c r="E361" s="50"/>
    </row>
    <row r="362" spans="1:5">
      <c r="A362" s="35"/>
      <c r="B362" s="35"/>
      <c r="C362" s="50"/>
      <c r="D362" s="50"/>
      <c r="E362" s="50"/>
    </row>
    <row r="363" spans="1:5">
      <c r="A363" s="35"/>
      <c r="B363" s="35"/>
      <c r="C363" s="50"/>
      <c r="D363" s="50"/>
      <c r="E363" s="50"/>
    </row>
    <row r="364" spans="1:5">
      <c r="A364" s="35"/>
      <c r="B364" s="35"/>
      <c r="C364" s="50"/>
      <c r="D364" s="50"/>
      <c r="E364" s="50"/>
    </row>
    <row r="365" spans="1:5">
      <c r="A365" s="35"/>
      <c r="B365" s="35"/>
      <c r="C365" s="50"/>
      <c r="D365" s="50"/>
      <c r="E365" s="50"/>
    </row>
    <row r="366" spans="1:5">
      <c r="A366" s="35"/>
      <c r="B366" s="35"/>
      <c r="C366" s="50"/>
      <c r="D366" s="50"/>
      <c r="E366" s="50"/>
    </row>
    <row r="367" spans="1:5">
      <c r="A367" s="35"/>
      <c r="B367" s="35"/>
      <c r="C367" s="50"/>
      <c r="D367" s="50"/>
      <c r="E367" s="50"/>
    </row>
    <row r="368" spans="1:5">
      <c r="A368" s="35"/>
      <c r="B368" s="35"/>
      <c r="C368" s="50"/>
      <c r="D368" s="50"/>
      <c r="E368" s="50"/>
    </row>
    <row r="369" spans="1:5">
      <c r="A369" s="35"/>
      <c r="B369" s="35"/>
      <c r="C369" s="50"/>
      <c r="D369" s="50"/>
      <c r="E369" s="50"/>
    </row>
    <row r="370" spans="1:5">
      <c r="A370" s="35"/>
      <c r="B370" s="35"/>
      <c r="C370" s="50"/>
      <c r="D370" s="50"/>
      <c r="E370" s="50"/>
    </row>
    <row r="371" spans="1:5">
      <c r="A371" s="35"/>
      <c r="B371" s="35"/>
      <c r="C371" s="50"/>
      <c r="D371" s="50"/>
      <c r="E371" s="50"/>
    </row>
    <row r="372" spans="1:5">
      <c r="A372" s="35"/>
      <c r="B372" s="35"/>
      <c r="C372" s="50"/>
      <c r="D372" s="50"/>
      <c r="E372" s="50"/>
    </row>
    <row r="373" spans="1:5">
      <c r="A373" s="35"/>
      <c r="B373" s="35"/>
      <c r="C373" s="50"/>
      <c r="D373" s="50"/>
      <c r="E373" s="50"/>
    </row>
    <row r="374" spans="1:5">
      <c r="A374" s="35"/>
      <c r="B374" s="35"/>
      <c r="C374" s="50"/>
      <c r="D374" s="50"/>
      <c r="E374" s="50"/>
    </row>
    <row r="375" spans="1:5">
      <c r="A375" s="35"/>
      <c r="B375" s="35"/>
      <c r="C375" s="50"/>
      <c r="D375" s="50"/>
      <c r="E375" s="50"/>
    </row>
    <row r="376" spans="1:5">
      <c r="A376" s="35"/>
      <c r="B376" s="35"/>
      <c r="C376" s="50"/>
      <c r="D376" s="50"/>
      <c r="E376" s="50"/>
    </row>
    <row r="377" spans="1:5">
      <c r="A377" s="35"/>
      <c r="B377" s="35"/>
      <c r="C377" s="50"/>
      <c r="D377" s="50"/>
      <c r="E377" s="50"/>
    </row>
    <row r="378" spans="1:5">
      <c r="A378" s="35"/>
      <c r="B378" s="35"/>
      <c r="C378" s="50"/>
      <c r="D378" s="50"/>
      <c r="E378" s="50"/>
    </row>
    <row r="379" spans="1:5">
      <c r="A379" s="35"/>
      <c r="B379" s="35"/>
      <c r="C379" s="50"/>
      <c r="D379" s="50"/>
      <c r="E379" s="50"/>
    </row>
    <row r="380" spans="1:5">
      <c r="A380" s="35"/>
      <c r="B380" s="35"/>
      <c r="C380" s="50"/>
      <c r="D380" s="50"/>
      <c r="E380" s="50"/>
    </row>
    <row r="381" spans="1:5">
      <c r="A381" s="35"/>
      <c r="B381" s="35"/>
      <c r="C381" s="50"/>
      <c r="D381" s="50"/>
      <c r="E381" s="50"/>
    </row>
    <row r="382" spans="1:5">
      <c r="A382" s="35"/>
      <c r="B382" s="35"/>
      <c r="C382" s="50"/>
      <c r="D382" s="50"/>
      <c r="E382" s="50"/>
    </row>
    <row r="383" spans="1:5">
      <c r="A383" s="35"/>
      <c r="B383" s="35"/>
      <c r="C383" s="50"/>
      <c r="D383" s="50"/>
      <c r="E383" s="50"/>
    </row>
    <row r="384" spans="1:5">
      <c r="A384" s="35"/>
      <c r="B384" s="35"/>
      <c r="C384" s="50"/>
      <c r="D384" s="50"/>
      <c r="E384" s="50"/>
    </row>
    <row r="385" spans="1:5">
      <c r="A385" s="35"/>
      <c r="B385" s="35"/>
      <c r="C385" s="50"/>
      <c r="D385" s="50"/>
      <c r="E385" s="50"/>
    </row>
    <row r="386" spans="1:5">
      <c r="A386" s="35"/>
      <c r="B386" s="35"/>
      <c r="C386" s="50"/>
      <c r="D386" s="50"/>
      <c r="E386" s="50"/>
    </row>
    <row r="387" spans="1:5">
      <c r="A387" s="35"/>
      <c r="B387" s="35"/>
      <c r="C387" s="50"/>
      <c r="D387" s="50"/>
      <c r="E387" s="50"/>
    </row>
    <row r="388" spans="1:5">
      <c r="A388" s="35"/>
      <c r="B388" s="35"/>
      <c r="C388" s="50"/>
      <c r="D388" s="50"/>
      <c r="E388" s="50"/>
    </row>
    <row r="389" spans="1:5">
      <c r="A389" s="35"/>
      <c r="B389" s="35"/>
      <c r="C389" s="50"/>
      <c r="D389" s="50"/>
      <c r="E389" s="50"/>
    </row>
    <row r="390" spans="1:5">
      <c r="A390" s="35"/>
      <c r="B390" s="35"/>
      <c r="C390" s="50"/>
      <c r="D390" s="50"/>
      <c r="E390" s="50"/>
    </row>
    <row r="391" spans="1:5">
      <c r="A391" s="35"/>
      <c r="B391" s="35"/>
      <c r="C391" s="50"/>
      <c r="D391" s="50"/>
      <c r="E391" s="50"/>
    </row>
    <row r="392" spans="1:5">
      <c r="A392" s="35"/>
      <c r="B392" s="35"/>
      <c r="C392" s="50"/>
      <c r="D392" s="50"/>
      <c r="E392" s="50"/>
    </row>
    <row r="393" spans="1:5">
      <c r="A393" s="35"/>
      <c r="B393" s="35"/>
      <c r="C393" s="50"/>
      <c r="D393" s="50"/>
      <c r="E393" s="50"/>
    </row>
    <row r="394" spans="1:5">
      <c r="A394" s="35"/>
      <c r="B394" s="35"/>
      <c r="C394" s="50"/>
      <c r="D394" s="50"/>
      <c r="E394" s="50"/>
    </row>
    <row r="395" spans="1:5">
      <c r="A395" s="35"/>
      <c r="B395" s="35"/>
      <c r="C395" s="50"/>
      <c r="D395" s="50"/>
      <c r="E395" s="50"/>
    </row>
    <row r="396" spans="1:5">
      <c r="A396" s="35"/>
      <c r="B396" s="35"/>
      <c r="C396" s="50"/>
      <c r="D396" s="50"/>
      <c r="E396" s="50"/>
    </row>
    <row r="397" spans="1:5">
      <c r="A397" s="35"/>
      <c r="B397" s="35"/>
      <c r="C397" s="50"/>
      <c r="D397" s="50"/>
      <c r="E397" s="50"/>
    </row>
    <row r="398" spans="1:5">
      <c r="A398" s="35"/>
      <c r="B398" s="35"/>
      <c r="C398" s="50"/>
      <c r="D398" s="50"/>
      <c r="E398" s="50"/>
    </row>
    <row r="399" spans="1:5">
      <c r="A399" s="35"/>
      <c r="B399" s="35"/>
      <c r="C399" s="50"/>
      <c r="D399" s="50"/>
      <c r="E399" s="50"/>
    </row>
    <row r="400" spans="1:5">
      <c r="A400" s="35"/>
      <c r="B400" s="35"/>
      <c r="C400" s="50"/>
      <c r="D400" s="50"/>
      <c r="E400" s="50"/>
    </row>
    <row r="401" spans="1:5">
      <c r="A401" s="35"/>
      <c r="B401" s="35"/>
      <c r="C401" s="50"/>
      <c r="D401" s="50"/>
      <c r="E401" s="50"/>
    </row>
    <row r="402" spans="1:5">
      <c r="A402" s="35"/>
      <c r="B402" s="35"/>
      <c r="C402" s="50"/>
      <c r="D402" s="50"/>
      <c r="E402" s="50"/>
    </row>
    <row r="403" spans="1:5">
      <c r="A403" s="35"/>
      <c r="B403" s="35"/>
      <c r="C403" s="50"/>
      <c r="D403" s="50"/>
      <c r="E403" s="50"/>
    </row>
    <row r="404" spans="1:5">
      <c r="A404" s="35"/>
      <c r="B404" s="35"/>
      <c r="C404" s="50"/>
      <c r="D404" s="50"/>
      <c r="E404" s="50"/>
    </row>
    <row r="405" spans="1:5">
      <c r="A405" s="35"/>
      <c r="B405" s="35"/>
      <c r="C405" s="50"/>
      <c r="D405" s="50"/>
      <c r="E405" s="50"/>
    </row>
    <row r="406" spans="1:5">
      <c r="A406" s="35"/>
      <c r="B406" s="35"/>
      <c r="C406" s="50"/>
      <c r="D406" s="50"/>
      <c r="E406" s="50"/>
    </row>
    <row r="407" spans="1:5">
      <c r="A407" s="35"/>
      <c r="B407" s="35"/>
      <c r="C407" s="50"/>
      <c r="D407" s="50"/>
      <c r="E407" s="50"/>
    </row>
    <row r="408" spans="1:5">
      <c r="A408" s="35"/>
      <c r="B408" s="35"/>
      <c r="C408" s="50"/>
      <c r="D408" s="50"/>
      <c r="E408" s="50"/>
    </row>
    <row r="409" spans="1:5">
      <c r="A409" s="35"/>
      <c r="B409" s="35"/>
      <c r="C409" s="50"/>
      <c r="D409" s="50"/>
      <c r="E409" s="50"/>
    </row>
    <row r="410" spans="1:5">
      <c r="A410" s="35"/>
      <c r="B410" s="35"/>
      <c r="C410" s="50"/>
      <c r="D410" s="50"/>
      <c r="E410" s="50"/>
    </row>
    <row r="411" spans="1:5">
      <c r="A411" s="35"/>
      <c r="B411" s="35"/>
      <c r="C411" s="50"/>
      <c r="D411" s="50"/>
      <c r="E411" s="50"/>
    </row>
    <row r="412" spans="1:5">
      <c r="A412" s="35"/>
      <c r="B412" s="35"/>
      <c r="C412" s="50"/>
      <c r="D412" s="50"/>
      <c r="E412" s="50"/>
    </row>
    <row r="413" spans="1:5">
      <c r="A413" s="35"/>
      <c r="B413" s="35"/>
      <c r="C413" s="50"/>
      <c r="D413" s="50"/>
      <c r="E413" s="50"/>
    </row>
    <row r="414" spans="1:5">
      <c r="A414" s="35"/>
      <c r="B414" s="35"/>
      <c r="C414" s="50"/>
      <c r="D414" s="50"/>
      <c r="E414" s="50"/>
    </row>
    <row r="415" spans="1:5">
      <c r="A415" s="35"/>
      <c r="B415" s="35"/>
      <c r="C415" s="50"/>
      <c r="D415" s="50"/>
      <c r="E415" s="50"/>
    </row>
    <row r="416" spans="1:5">
      <c r="A416" s="35"/>
      <c r="B416" s="35"/>
      <c r="C416" s="50"/>
      <c r="D416" s="50"/>
      <c r="E416" s="50"/>
    </row>
    <row r="417" spans="1:5">
      <c r="A417" s="35"/>
      <c r="B417" s="35"/>
      <c r="C417" s="50"/>
      <c r="D417" s="50"/>
      <c r="E417" s="50"/>
    </row>
    <row r="418" spans="1:5">
      <c r="A418" s="35"/>
      <c r="B418" s="35"/>
      <c r="C418" s="50"/>
      <c r="D418" s="50"/>
      <c r="E418" s="50"/>
    </row>
    <row r="419" spans="1:5">
      <c r="A419" s="35"/>
      <c r="B419" s="35"/>
      <c r="C419" s="50"/>
      <c r="D419" s="50"/>
      <c r="E419" s="50"/>
    </row>
    <row r="420" spans="1:5">
      <c r="A420" s="35"/>
      <c r="B420" s="35"/>
      <c r="C420" s="50"/>
      <c r="D420" s="50"/>
      <c r="E420" s="50"/>
    </row>
    <row r="421" spans="1:5">
      <c r="A421" s="35"/>
      <c r="B421" s="35"/>
      <c r="C421" s="50"/>
      <c r="D421" s="50"/>
      <c r="E421" s="50"/>
    </row>
    <row r="422" spans="1:5">
      <c r="A422" s="35"/>
      <c r="B422" s="35"/>
      <c r="C422" s="50"/>
      <c r="D422" s="50"/>
      <c r="E422" s="50"/>
    </row>
    <row r="423" spans="1:5">
      <c r="A423" s="35"/>
      <c r="B423" s="35"/>
      <c r="C423" s="50"/>
      <c r="D423" s="50"/>
      <c r="E423" s="50"/>
    </row>
    <row r="424" spans="1:5">
      <c r="A424" s="35"/>
      <c r="B424" s="35"/>
      <c r="C424" s="50"/>
      <c r="D424" s="50"/>
      <c r="E424" s="50"/>
    </row>
    <row r="425" spans="1:5">
      <c r="A425" s="35"/>
      <c r="B425" s="35"/>
      <c r="C425" s="50"/>
      <c r="D425" s="50"/>
      <c r="E425" s="50"/>
    </row>
    <row r="426" spans="1:5">
      <c r="A426" s="35"/>
      <c r="B426" s="35"/>
      <c r="C426" s="50"/>
      <c r="D426" s="50"/>
      <c r="E426" s="50"/>
    </row>
    <row r="427" spans="1:5">
      <c r="A427" s="35"/>
      <c r="B427" s="35"/>
      <c r="C427" s="50"/>
      <c r="D427" s="50"/>
      <c r="E427" s="50"/>
    </row>
    <row r="428" spans="1:5">
      <c r="A428" s="35"/>
      <c r="B428" s="35"/>
      <c r="C428" s="50"/>
      <c r="D428" s="50"/>
      <c r="E428" s="50"/>
    </row>
    <row r="429" spans="1:5">
      <c r="A429" s="35"/>
      <c r="B429" s="35"/>
      <c r="C429" s="50"/>
      <c r="D429" s="50"/>
      <c r="E429" s="50"/>
    </row>
    <row r="430" spans="1:5">
      <c r="A430" s="35"/>
      <c r="B430" s="35"/>
      <c r="C430" s="50"/>
      <c r="D430" s="50"/>
      <c r="E430" s="50"/>
    </row>
    <row r="431" spans="1:5">
      <c r="A431" s="35"/>
      <c r="B431" s="35"/>
      <c r="C431" s="50"/>
      <c r="D431" s="50"/>
      <c r="E431" s="50"/>
    </row>
    <row r="432" spans="1:5">
      <c r="A432" s="35"/>
      <c r="B432" s="35"/>
      <c r="C432" s="50"/>
      <c r="D432" s="50"/>
      <c r="E432" s="50"/>
    </row>
    <row r="433" spans="1:5">
      <c r="A433" s="35"/>
      <c r="B433" s="35"/>
      <c r="C433" s="50"/>
      <c r="D433" s="50"/>
      <c r="E433" s="50"/>
    </row>
    <row r="434" spans="1:5">
      <c r="A434" s="35"/>
      <c r="B434" s="35"/>
      <c r="C434" s="50"/>
      <c r="D434" s="50"/>
      <c r="E434" s="50"/>
    </row>
    <row r="435" spans="1:5">
      <c r="A435" s="35"/>
      <c r="B435" s="35"/>
      <c r="C435" s="50"/>
      <c r="D435" s="50"/>
      <c r="E435" s="50"/>
    </row>
    <row r="436" spans="1:5">
      <c r="A436" s="35"/>
      <c r="B436" s="35"/>
      <c r="C436" s="50"/>
      <c r="D436" s="50"/>
      <c r="E436" s="50"/>
    </row>
    <row r="437" spans="1:5">
      <c r="A437" s="35"/>
      <c r="B437" s="35"/>
      <c r="C437" s="50"/>
      <c r="D437" s="50"/>
      <c r="E437" s="50"/>
    </row>
    <row r="438" spans="1:5">
      <c r="A438" s="35"/>
      <c r="B438" s="35"/>
      <c r="C438" s="50"/>
      <c r="D438" s="50"/>
      <c r="E438" s="50"/>
    </row>
    <row r="439" spans="1:5">
      <c r="A439" s="35"/>
      <c r="B439" s="35"/>
      <c r="C439" s="50"/>
      <c r="D439" s="50"/>
      <c r="E439" s="50"/>
    </row>
    <row r="440" spans="1:5">
      <c r="A440" s="35"/>
      <c r="B440" s="35"/>
      <c r="C440" s="50"/>
      <c r="D440" s="50"/>
      <c r="E440" s="50"/>
    </row>
    <row r="441" spans="1:5">
      <c r="A441" s="35"/>
      <c r="B441" s="35"/>
      <c r="C441" s="50"/>
      <c r="D441" s="50"/>
      <c r="E441" s="50"/>
    </row>
    <row r="442" spans="1:5">
      <c r="A442" s="35"/>
      <c r="B442" s="35"/>
      <c r="C442" s="50"/>
      <c r="D442" s="50"/>
      <c r="E442" s="50"/>
    </row>
    <row r="443" spans="1:5">
      <c r="A443" s="35"/>
      <c r="B443" s="35"/>
      <c r="C443" s="50"/>
      <c r="D443" s="50"/>
      <c r="E443" s="50"/>
    </row>
    <row r="444" spans="1:5">
      <c r="A444" s="35"/>
      <c r="B444" s="35"/>
      <c r="C444" s="50"/>
      <c r="D444" s="50"/>
      <c r="E444" s="50"/>
    </row>
    <row r="445" spans="1:5">
      <c r="A445" s="35"/>
      <c r="B445" s="35"/>
      <c r="C445" s="50"/>
      <c r="D445" s="50"/>
      <c r="E445" s="50"/>
    </row>
    <row r="446" spans="1:5">
      <c r="A446" s="35"/>
      <c r="B446" s="35"/>
      <c r="C446" s="50"/>
      <c r="D446" s="50"/>
      <c r="E446" s="50"/>
    </row>
    <row r="447" spans="1:5">
      <c r="A447" s="35"/>
      <c r="B447" s="35"/>
      <c r="C447" s="50"/>
      <c r="D447" s="50"/>
      <c r="E447" s="50"/>
    </row>
    <row r="448" spans="1:5">
      <c r="A448" s="35"/>
      <c r="B448" s="35"/>
      <c r="C448" s="50"/>
      <c r="D448" s="50"/>
      <c r="E448" s="50"/>
    </row>
    <row r="449" spans="1:5">
      <c r="A449" s="35"/>
      <c r="B449" s="35"/>
      <c r="C449" s="50"/>
      <c r="D449" s="50"/>
      <c r="E449" s="50"/>
    </row>
    <row r="450" spans="1:5">
      <c r="A450" s="35"/>
      <c r="B450" s="35"/>
      <c r="C450" s="50"/>
      <c r="D450" s="50"/>
      <c r="E450" s="50"/>
    </row>
    <row r="451" spans="1:5">
      <c r="A451" s="35"/>
      <c r="B451" s="35"/>
      <c r="C451" s="50"/>
      <c r="D451" s="50"/>
      <c r="E451" s="50"/>
    </row>
    <row r="452" spans="1:5">
      <c r="A452" s="35"/>
      <c r="B452" s="35"/>
      <c r="C452" s="50"/>
      <c r="D452" s="50"/>
      <c r="E452" s="50"/>
    </row>
    <row r="453" spans="1:5">
      <c r="A453" s="35"/>
      <c r="B453" s="35"/>
      <c r="C453" s="50"/>
      <c r="D453" s="50"/>
      <c r="E453" s="50"/>
    </row>
    <row r="454" spans="1:5">
      <c r="A454" s="35"/>
      <c r="B454" s="35"/>
      <c r="C454" s="50"/>
      <c r="D454" s="50"/>
      <c r="E454" s="50"/>
    </row>
    <row r="455" spans="1:5">
      <c r="A455" s="35"/>
      <c r="B455" s="35"/>
      <c r="C455" s="50"/>
      <c r="D455" s="50"/>
      <c r="E455" s="50"/>
    </row>
    <row r="456" spans="1:5">
      <c r="A456" s="35"/>
      <c r="B456" s="35"/>
      <c r="C456" s="50"/>
      <c r="D456" s="50"/>
      <c r="E456" s="50"/>
    </row>
    <row r="457" spans="1:5">
      <c r="A457" s="35"/>
      <c r="B457" s="35"/>
      <c r="C457" s="50"/>
      <c r="D457" s="50"/>
      <c r="E457" s="50"/>
    </row>
    <row r="458" spans="1:5">
      <c r="A458" s="35"/>
      <c r="B458" s="35"/>
      <c r="C458" s="50"/>
      <c r="D458" s="50"/>
      <c r="E458" s="50"/>
    </row>
    <row r="459" spans="1:5">
      <c r="A459" s="35"/>
      <c r="B459" s="35"/>
      <c r="C459" s="50"/>
      <c r="D459" s="50"/>
      <c r="E459" s="50"/>
    </row>
    <row r="460" spans="1:5">
      <c r="A460" s="35"/>
      <c r="B460" s="35"/>
      <c r="C460" s="50"/>
      <c r="D460" s="50"/>
      <c r="E460" s="50"/>
    </row>
    <row r="461" spans="1:5">
      <c r="A461" s="35"/>
      <c r="B461" s="35"/>
      <c r="C461" s="50"/>
      <c r="D461" s="50"/>
      <c r="E461" s="50"/>
    </row>
    <row r="462" spans="1:5">
      <c r="A462" s="35"/>
      <c r="B462" s="35"/>
      <c r="C462" s="50"/>
      <c r="D462" s="50"/>
      <c r="E462" s="50"/>
    </row>
    <row r="463" spans="1:5">
      <c r="A463" s="35"/>
      <c r="B463" s="35"/>
      <c r="C463" s="50"/>
      <c r="D463" s="50"/>
      <c r="E463" s="50"/>
    </row>
    <row r="464" spans="1:5">
      <c r="A464" s="35"/>
      <c r="B464" s="35"/>
      <c r="C464" s="50"/>
      <c r="D464" s="50"/>
      <c r="E464" s="50"/>
    </row>
    <row r="465" spans="1:5">
      <c r="A465" s="35"/>
      <c r="B465" s="35"/>
      <c r="C465" s="50"/>
      <c r="D465" s="50"/>
      <c r="E465" s="50"/>
    </row>
    <row r="466" spans="1:5">
      <c r="A466" s="35"/>
      <c r="B466" s="35"/>
      <c r="C466" s="50"/>
      <c r="D466" s="50"/>
      <c r="E466" s="50"/>
    </row>
    <row r="467" spans="1:5">
      <c r="A467" s="35"/>
      <c r="B467" s="35"/>
      <c r="C467" s="50"/>
      <c r="D467" s="50"/>
      <c r="E467" s="50"/>
    </row>
    <row r="468" spans="1:5">
      <c r="A468" s="35"/>
      <c r="B468" s="35"/>
      <c r="C468" s="50"/>
      <c r="D468" s="50"/>
      <c r="E468" s="50"/>
    </row>
    <row r="469" spans="1:5">
      <c r="A469" s="35"/>
      <c r="B469" s="35"/>
      <c r="C469" s="50"/>
      <c r="D469" s="50"/>
      <c r="E469" s="50"/>
    </row>
    <row r="470" spans="1:5">
      <c r="A470" s="35"/>
      <c r="B470" s="35"/>
      <c r="C470" s="50"/>
      <c r="D470" s="50"/>
      <c r="E470" s="50"/>
    </row>
    <row r="471" spans="1:5">
      <c r="A471" s="35"/>
      <c r="B471" s="35"/>
      <c r="C471" s="50"/>
      <c r="D471" s="50"/>
      <c r="E471" s="50"/>
    </row>
    <row r="472" spans="1:5">
      <c r="A472" s="35"/>
      <c r="B472" s="35"/>
      <c r="C472" s="50"/>
      <c r="D472" s="50"/>
      <c r="E472" s="50"/>
    </row>
    <row r="473" spans="1:5">
      <c r="A473" s="35"/>
      <c r="B473" s="35"/>
      <c r="C473" s="50"/>
      <c r="D473" s="50"/>
      <c r="E473" s="50"/>
    </row>
    <row r="474" spans="1:5">
      <c r="A474" s="35"/>
      <c r="B474" s="35"/>
      <c r="C474" s="50"/>
      <c r="D474" s="50"/>
      <c r="E474" s="50"/>
    </row>
    <row r="475" spans="1:5">
      <c r="A475" s="35"/>
      <c r="B475" s="35"/>
      <c r="C475" s="50"/>
      <c r="D475" s="50"/>
      <c r="E475" s="50"/>
    </row>
    <row r="476" spans="1:5">
      <c r="A476" s="35"/>
      <c r="B476" s="35"/>
      <c r="C476" s="50"/>
      <c r="D476" s="50"/>
      <c r="E476" s="50"/>
    </row>
    <row r="477" spans="1:5">
      <c r="A477" s="35"/>
      <c r="B477" s="35"/>
      <c r="C477" s="50"/>
      <c r="D477" s="50"/>
      <c r="E477" s="50"/>
    </row>
    <row r="478" spans="1:5">
      <c r="A478" s="35"/>
      <c r="B478" s="35"/>
      <c r="C478" s="50"/>
      <c r="D478" s="50"/>
      <c r="E478" s="50"/>
    </row>
    <row r="479" spans="1:5">
      <c r="A479" s="35"/>
      <c r="B479" s="35"/>
      <c r="C479" s="50"/>
      <c r="D479" s="50"/>
      <c r="E479" s="50"/>
    </row>
    <row r="480" spans="1:5">
      <c r="A480" s="35"/>
      <c r="B480" s="35"/>
      <c r="C480" s="50"/>
      <c r="D480" s="50"/>
      <c r="E480" s="50"/>
    </row>
    <row r="481" spans="1:5">
      <c r="A481" s="35"/>
      <c r="B481" s="35"/>
      <c r="C481" s="50"/>
      <c r="D481" s="50"/>
      <c r="E481" s="50"/>
    </row>
    <row r="482" spans="1:5">
      <c r="A482" s="35"/>
      <c r="B482" s="35"/>
      <c r="C482" s="50"/>
      <c r="D482" s="50"/>
      <c r="E482" s="50"/>
    </row>
    <row r="483" spans="1:5">
      <c r="A483" s="35"/>
      <c r="B483" s="35"/>
      <c r="C483" s="50"/>
      <c r="D483" s="50"/>
      <c r="E483" s="50"/>
    </row>
    <row r="484" spans="1:5">
      <c r="A484" s="35"/>
      <c r="B484" s="35"/>
      <c r="C484" s="50"/>
      <c r="D484" s="50"/>
      <c r="E484" s="50"/>
    </row>
    <row r="485" spans="1:5">
      <c r="A485" s="35"/>
      <c r="B485" s="35"/>
      <c r="C485" s="50"/>
      <c r="D485" s="50"/>
      <c r="E485" s="50"/>
    </row>
    <row r="486" spans="1:5">
      <c r="A486" s="35"/>
      <c r="B486" s="35"/>
      <c r="C486" s="50"/>
      <c r="D486" s="50"/>
      <c r="E486" s="50"/>
    </row>
    <row r="487" spans="1:5">
      <c r="A487" s="35"/>
      <c r="B487" s="35"/>
      <c r="C487" s="50"/>
      <c r="D487" s="50"/>
      <c r="E487" s="50"/>
    </row>
    <row r="488" spans="1:5">
      <c r="A488" s="35"/>
      <c r="B488" s="35"/>
      <c r="C488" s="50"/>
      <c r="D488" s="50"/>
      <c r="E488" s="50"/>
    </row>
    <row r="489" spans="1:5">
      <c r="A489" s="35"/>
      <c r="B489" s="35"/>
      <c r="C489" s="50"/>
      <c r="D489" s="50"/>
      <c r="E489" s="50"/>
    </row>
    <row r="490" spans="1:5">
      <c r="A490" s="35"/>
      <c r="B490" s="35"/>
      <c r="C490" s="50"/>
      <c r="D490" s="50"/>
      <c r="E490" s="50"/>
    </row>
    <row r="491" spans="1:5">
      <c r="A491" s="35"/>
      <c r="B491" s="35"/>
      <c r="C491" s="50"/>
      <c r="D491" s="50"/>
      <c r="E491" s="50"/>
    </row>
    <row r="492" spans="1:5">
      <c r="A492" s="35"/>
      <c r="B492" s="35"/>
      <c r="C492" s="50"/>
      <c r="D492" s="50"/>
      <c r="E492" s="50"/>
    </row>
    <row r="493" spans="1:5">
      <c r="A493" s="35"/>
      <c r="B493" s="35"/>
      <c r="C493" s="50"/>
      <c r="D493" s="50"/>
      <c r="E493" s="50"/>
    </row>
    <row r="494" spans="1:5">
      <c r="A494" s="35"/>
      <c r="B494" s="35"/>
      <c r="C494" s="50"/>
      <c r="D494" s="50"/>
      <c r="E494" s="50"/>
    </row>
    <row r="495" spans="1:5">
      <c r="A495" s="35"/>
      <c r="B495" s="35"/>
      <c r="C495" s="50"/>
      <c r="D495" s="50"/>
      <c r="E495" s="50"/>
    </row>
    <row r="496" spans="1:5">
      <c r="A496" s="35"/>
      <c r="B496" s="35"/>
      <c r="C496" s="50"/>
      <c r="D496" s="50"/>
      <c r="E496" s="50"/>
    </row>
    <row r="497" spans="1:5">
      <c r="A497" s="35"/>
      <c r="B497" s="35"/>
      <c r="C497" s="50"/>
      <c r="D497" s="50"/>
      <c r="E497" s="50"/>
    </row>
    <row r="498" spans="1:5">
      <c r="A498" s="35"/>
      <c r="B498" s="35"/>
      <c r="C498" s="50"/>
      <c r="D498" s="50"/>
      <c r="E498" s="50"/>
    </row>
    <row r="499" spans="1:5">
      <c r="A499" s="35"/>
      <c r="B499" s="35"/>
      <c r="C499" s="50"/>
      <c r="D499" s="50"/>
      <c r="E499" s="50"/>
    </row>
    <row r="500" spans="1:5">
      <c r="A500" s="35"/>
      <c r="B500" s="35"/>
      <c r="C500" s="50"/>
      <c r="D500" s="50"/>
      <c r="E500" s="50"/>
    </row>
    <row r="501" spans="1:5">
      <c r="A501" s="35"/>
      <c r="B501" s="35"/>
      <c r="C501" s="50"/>
      <c r="D501" s="50"/>
      <c r="E501" s="50"/>
    </row>
    <row r="502" spans="1:5">
      <c r="A502" s="35"/>
      <c r="B502" s="35"/>
      <c r="C502" s="50"/>
      <c r="D502" s="50"/>
      <c r="E502" s="50"/>
    </row>
    <row r="503" spans="1:5">
      <c r="A503" s="35"/>
      <c r="B503" s="35"/>
      <c r="C503" s="50"/>
      <c r="D503" s="50"/>
      <c r="E503" s="50"/>
    </row>
    <row r="504" spans="1:5">
      <c r="A504" s="35"/>
      <c r="B504" s="35"/>
      <c r="C504" s="50"/>
      <c r="D504" s="50"/>
      <c r="E504" s="50"/>
    </row>
    <row r="505" spans="1:5">
      <c r="A505" s="35"/>
      <c r="B505" s="35"/>
      <c r="C505" s="50"/>
      <c r="D505" s="50"/>
      <c r="E505" s="50"/>
    </row>
    <row r="506" spans="1:5">
      <c r="A506" s="35"/>
      <c r="B506" s="35"/>
      <c r="C506" s="50"/>
      <c r="D506" s="50"/>
      <c r="E506" s="50"/>
    </row>
    <row r="507" spans="1:5">
      <c r="A507" s="35"/>
      <c r="B507" s="35"/>
      <c r="C507" s="50"/>
      <c r="D507" s="50"/>
      <c r="E507" s="50"/>
    </row>
    <row r="508" spans="1:5">
      <c r="A508" s="35"/>
      <c r="B508" s="35"/>
      <c r="C508" s="50"/>
      <c r="D508" s="50"/>
      <c r="E508" s="50"/>
    </row>
    <row r="509" spans="1:5">
      <c r="A509" s="35"/>
      <c r="B509" s="35"/>
      <c r="C509" s="50"/>
      <c r="D509" s="50"/>
      <c r="E509" s="50"/>
    </row>
    <row r="510" spans="1:5">
      <c r="A510" s="35"/>
      <c r="B510" s="35"/>
      <c r="C510" s="50"/>
      <c r="D510" s="50"/>
      <c r="E510" s="50"/>
    </row>
    <row r="511" spans="1:5">
      <c r="A511" s="35"/>
      <c r="B511" s="35"/>
      <c r="C511" s="50"/>
      <c r="D511" s="50"/>
      <c r="E511" s="50"/>
    </row>
    <row r="512" spans="1:5">
      <c r="A512" s="35"/>
      <c r="B512" s="35"/>
      <c r="C512" s="50"/>
      <c r="D512" s="50"/>
      <c r="E512" s="50"/>
    </row>
    <row r="513" spans="1:5">
      <c r="A513" s="35"/>
      <c r="B513" s="35"/>
      <c r="C513" s="50"/>
      <c r="D513" s="50"/>
      <c r="E513" s="50"/>
    </row>
    <row r="514" spans="1:5">
      <c r="A514" s="35"/>
      <c r="B514" s="35"/>
      <c r="C514" s="50"/>
      <c r="D514" s="50"/>
      <c r="E514" s="50"/>
    </row>
    <row r="515" spans="1:5">
      <c r="A515" s="35"/>
      <c r="B515" s="35"/>
      <c r="C515" s="50"/>
      <c r="D515" s="50"/>
      <c r="E515" s="50"/>
    </row>
    <row r="516" spans="1:5">
      <c r="A516" s="35"/>
      <c r="B516" s="35"/>
      <c r="C516" s="50"/>
      <c r="D516" s="50"/>
      <c r="E516" s="50"/>
    </row>
    <row r="517" spans="1:5">
      <c r="A517" s="35"/>
      <c r="B517" s="35"/>
      <c r="C517" s="50"/>
      <c r="D517" s="50"/>
      <c r="E517" s="50"/>
    </row>
    <row r="518" spans="1:5">
      <c r="A518" s="35"/>
      <c r="B518" s="35"/>
      <c r="C518" s="50"/>
      <c r="D518" s="50"/>
      <c r="E518" s="50"/>
    </row>
    <row r="519" spans="1:5">
      <c r="A519" s="35"/>
      <c r="B519" s="35"/>
      <c r="C519" s="50"/>
      <c r="D519" s="50"/>
      <c r="E519" s="50"/>
    </row>
    <row r="520" spans="1:5">
      <c r="A520" s="35"/>
      <c r="B520" s="35"/>
      <c r="C520" s="50"/>
      <c r="D520" s="50"/>
      <c r="E520" s="50"/>
    </row>
    <row r="521" spans="1:5">
      <c r="A521" s="35"/>
      <c r="B521" s="35"/>
      <c r="C521" s="50"/>
      <c r="D521" s="50"/>
      <c r="E521" s="50"/>
    </row>
    <row r="522" spans="1:5">
      <c r="A522" s="35"/>
      <c r="B522" s="35"/>
      <c r="C522" s="50"/>
      <c r="D522" s="50"/>
      <c r="E522" s="50"/>
    </row>
    <row r="523" spans="1:5">
      <c r="A523" s="35"/>
      <c r="B523" s="35"/>
      <c r="C523" s="50"/>
      <c r="D523" s="50"/>
      <c r="E523" s="50"/>
    </row>
    <row r="524" spans="1:5">
      <c r="A524" s="35"/>
      <c r="B524" s="35"/>
      <c r="C524" s="50"/>
      <c r="D524" s="50"/>
      <c r="E524" s="50"/>
    </row>
    <row r="525" spans="1:5">
      <c r="A525" s="35"/>
      <c r="B525" s="35"/>
      <c r="C525" s="50"/>
      <c r="D525" s="50"/>
      <c r="E525" s="50"/>
    </row>
    <row r="526" spans="1:5">
      <c r="A526" s="35"/>
      <c r="B526" s="35"/>
      <c r="C526" s="50"/>
      <c r="D526" s="50"/>
      <c r="E526" s="50"/>
    </row>
    <row r="527" spans="1:5">
      <c r="A527" s="35"/>
      <c r="B527" s="35"/>
      <c r="C527" s="50"/>
      <c r="D527" s="50"/>
      <c r="E527" s="50"/>
    </row>
    <row r="528" spans="1:5">
      <c r="A528" s="35"/>
      <c r="B528" s="35"/>
      <c r="C528" s="50"/>
      <c r="D528" s="50"/>
      <c r="E528" s="50"/>
    </row>
    <row r="529" spans="1:5">
      <c r="A529" s="35"/>
      <c r="B529" s="35"/>
      <c r="C529" s="50"/>
      <c r="D529" s="50"/>
      <c r="E529" s="50"/>
    </row>
    <row r="530" spans="1:5">
      <c r="A530" s="35"/>
      <c r="B530" s="35"/>
      <c r="C530" s="50"/>
      <c r="D530" s="50"/>
      <c r="E530" s="50"/>
    </row>
    <row r="531" spans="1:5">
      <c r="A531" s="35"/>
      <c r="B531" s="35"/>
      <c r="C531" s="50"/>
      <c r="D531" s="50"/>
      <c r="E531" s="50"/>
    </row>
    <row r="532" spans="1:5">
      <c r="A532" s="35"/>
      <c r="B532" s="35"/>
      <c r="C532" s="50"/>
      <c r="D532" s="50"/>
      <c r="E532" s="50"/>
    </row>
    <row r="533" spans="1:5">
      <c r="A533" s="35"/>
      <c r="B533" s="35"/>
      <c r="C533" s="50"/>
      <c r="D533" s="50"/>
      <c r="E533" s="50"/>
    </row>
    <row r="534" spans="1:5">
      <c r="A534" s="35"/>
      <c r="B534" s="35"/>
      <c r="C534" s="50"/>
      <c r="D534" s="50"/>
      <c r="E534" s="50"/>
    </row>
    <row r="535" spans="1:5">
      <c r="A535" s="35"/>
      <c r="B535" s="35"/>
      <c r="C535" s="50"/>
      <c r="D535" s="50"/>
      <c r="E535" s="50"/>
    </row>
    <row r="536" spans="1:5">
      <c r="A536" s="35"/>
      <c r="B536" s="35"/>
      <c r="C536" s="50"/>
      <c r="D536" s="50"/>
      <c r="E536" s="50"/>
    </row>
    <row r="537" spans="1:5">
      <c r="A537" s="35"/>
      <c r="B537" s="35"/>
      <c r="C537" s="50"/>
      <c r="D537" s="50"/>
      <c r="E537" s="50"/>
    </row>
    <row r="538" spans="1:5">
      <c r="A538" s="35"/>
      <c r="B538" s="35"/>
      <c r="C538" s="50"/>
      <c r="D538" s="50"/>
      <c r="E538" s="50"/>
    </row>
    <row r="539" spans="1:5">
      <c r="A539" s="35"/>
      <c r="B539" s="35"/>
      <c r="C539" s="50"/>
      <c r="D539" s="50"/>
      <c r="E539" s="50"/>
    </row>
    <row r="540" spans="1:5">
      <c r="A540" s="35"/>
      <c r="B540" s="35"/>
      <c r="C540" s="50"/>
      <c r="D540" s="50"/>
      <c r="E540" s="50"/>
    </row>
    <row r="541" spans="1:5">
      <c r="A541" s="35"/>
      <c r="B541" s="35"/>
      <c r="C541" s="50"/>
      <c r="D541" s="50"/>
      <c r="E541" s="50"/>
    </row>
    <row r="542" spans="1:5">
      <c r="A542" s="35"/>
      <c r="B542" s="35"/>
      <c r="C542" s="50"/>
      <c r="D542" s="50"/>
      <c r="E542" s="50"/>
    </row>
    <row r="543" spans="1:5">
      <c r="A543" s="35"/>
      <c r="B543" s="35"/>
      <c r="C543" s="50"/>
      <c r="D543" s="50"/>
      <c r="E543" s="50"/>
    </row>
    <row r="544" spans="1:5">
      <c r="A544" s="35"/>
      <c r="B544" s="35"/>
      <c r="C544" s="50"/>
      <c r="D544" s="50"/>
      <c r="E544" s="50"/>
    </row>
    <row r="545" spans="1:5">
      <c r="A545" s="35"/>
      <c r="B545" s="35"/>
      <c r="C545" s="50"/>
      <c r="D545" s="50"/>
      <c r="E545" s="50"/>
    </row>
    <row r="546" spans="1:5">
      <c r="A546" s="35"/>
      <c r="B546" s="35"/>
      <c r="C546" s="50"/>
      <c r="D546" s="50"/>
      <c r="E546" s="50"/>
    </row>
    <row r="547" spans="1:5">
      <c r="A547" s="35"/>
      <c r="B547" s="35"/>
      <c r="C547" s="50"/>
      <c r="D547" s="50"/>
      <c r="E547" s="50"/>
    </row>
    <row r="548" spans="1:5">
      <c r="A548" s="35"/>
      <c r="B548" s="35"/>
      <c r="C548" s="50"/>
      <c r="D548" s="50"/>
      <c r="E548" s="50"/>
    </row>
    <row r="549" spans="1:5">
      <c r="A549" s="35"/>
      <c r="B549" s="35"/>
      <c r="C549" s="50"/>
      <c r="D549" s="50"/>
      <c r="E549" s="50"/>
    </row>
    <row r="550" spans="1:5">
      <c r="A550" s="35"/>
      <c r="B550" s="35"/>
      <c r="C550" s="50"/>
      <c r="D550" s="50"/>
      <c r="E550" s="50"/>
    </row>
    <row r="551" spans="1:5">
      <c r="A551" s="35"/>
      <c r="B551" s="35"/>
      <c r="C551" s="50"/>
      <c r="D551" s="50"/>
      <c r="E551" s="50"/>
    </row>
    <row r="552" spans="1:5">
      <c r="A552" s="35"/>
      <c r="B552" s="35"/>
      <c r="C552" s="50"/>
      <c r="D552" s="50"/>
      <c r="E552" s="50"/>
    </row>
    <row r="553" spans="1:5">
      <c r="A553" s="35"/>
      <c r="B553" s="35"/>
      <c r="C553" s="50"/>
      <c r="D553" s="50"/>
      <c r="E553" s="50"/>
    </row>
    <row r="554" spans="1:5">
      <c r="A554" s="35"/>
      <c r="B554" s="35"/>
      <c r="C554" s="50"/>
      <c r="D554" s="50"/>
      <c r="E554" s="50"/>
    </row>
    <row r="555" spans="1:5">
      <c r="A555" s="35"/>
      <c r="B555" s="35"/>
      <c r="C555" s="50"/>
      <c r="D555" s="50"/>
      <c r="E555" s="50"/>
    </row>
    <row r="556" spans="1:5">
      <c r="A556" s="35"/>
      <c r="B556" s="35"/>
      <c r="C556" s="50"/>
      <c r="D556" s="50"/>
      <c r="E556" s="50"/>
    </row>
    <row r="557" spans="1:5">
      <c r="A557" s="35"/>
      <c r="B557" s="35"/>
      <c r="C557" s="50"/>
      <c r="D557" s="50"/>
      <c r="E557" s="50"/>
    </row>
    <row r="558" spans="1:5">
      <c r="A558" s="35"/>
      <c r="B558" s="35"/>
      <c r="C558" s="50"/>
      <c r="D558" s="50"/>
      <c r="E558" s="50"/>
    </row>
    <row r="559" spans="1:5">
      <c r="A559" s="35"/>
      <c r="B559" s="35"/>
      <c r="C559" s="50"/>
      <c r="D559" s="50"/>
      <c r="E559" s="50"/>
    </row>
    <row r="560" spans="1:5">
      <c r="A560" s="35"/>
      <c r="B560" s="35"/>
      <c r="C560" s="50"/>
      <c r="D560" s="50"/>
      <c r="E560" s="50"/>
    </row>
    <row r="561" spans="1:5">
      <c r="A561" s="35"/>
      <c r="B561" s="35"/>
      <c r="C561" s="50"/>
      <c r="D561" s="50"/>
      <c r="E561" s="50"/>
    </row>
    <row r="562" spans="1:5">
      <c r="A562" s="35"/>
      <c r="B562" s="35"/>
      <c r="C562" s="50"/>
      <c r="D562" s="50"/>
      <c r="E562" s="50"/>
    </row>
    <row r="563" spans="1:5">
      <c r="A563" s="35"/>
      <c r="B563" s="35"/>
      <c r="C563" s="50"/>
      <c r="D563" s="50"/>
      <c r="E563" s="50"/>
    </row>
    <row r="564" spans="1:5">
      <c r="A564" s="35"/>
      <c r="B564" s="35"/>
      <c r="C564" s="50"/>
      <c r="D564" s="50"/>
      <c r="E564" s="50"/>
    </row>
    <row r="565" spans="1:5">
      <c r="A565" s="35"/>
      <c r="B565" s="35"/>
      <c r="C565" s="50"/>
      <c r="D565" s="50"/>
      <c r="E565" s="50"/>
    </row>
    <row r="566" spans="1:5">
      <c r="A566" s="35"/>
      <c r="B566" s="35"/>
      <c r="C566" s="50"/>
      <c r="D566" s="50"/>
      <c r="E566" s="50"/>
    </row>
    <row r="567" spans="1:5">
      <c r="A567" s="35"/>
      <c r="B567" s="35"/>
      <c r="C567" s="50"/>
      <c r="D567" s="50"/>
      <c r="E567" s="50"/>
    </row>
    <row r="568" spans="1:5">
      <c r="A568" s="35"/>
      <c r="B568" s="35"/>
      <c r="C568" s="50"/>
      <c r="D568" s="50"/>
      <c r="E568" s="50"/>
    </row>
    <row r="569" spans="1:5">
      <c r="A569" s="35"/>
      <c r="B569" s="35"/>
      <c r="C569" s="50"/>
      <c r="D569" s="50"/>
      <c r="E569" s="50"/>
    </row>
    <row r="570" spans="1:5">
      <c r="A570" s="35"/>
      <c r="B570" s="35"/>
      <c r="C570" s="50"/>
      <c r="D570" s="50"/>
      <c r="E570" s="50"/>
    </row>
    <row r="571" spans="1:5">
      <c r="A571" s="35"/>
      <c r="B571" s="35"/>
      <c r="C571" s="50"/>
      <c r="D571" s="50"/>
      <c r="E571" s="50"/>
    </row>
    <row r="572" spans="1:5">
      <c r="A572" s="35"/>
      <c r="B572" s="35"/>
      <c r="C572" s="50"/>
      <c r="D572" s="50"/>
      <c r="E572" s="50"/>
    </row>
    <row r="573" spans="1:5">
      <c r="A573" s="35"/>
      <c r="B573" s="35"/>
      <c r="C573" s="50"/>
      <c r="D573" s="50"/>
      <c r="E573" s="50"/>
    </row>
    <row r="574" spans="1:5">
      <c r="A574" s="35"/>
      <c r="B574" s="35"/>
      <c r="C574" s="50"/>
      <c r="D574" s="50"/>
      <c r="E574" s="50"/>
    </row>
    <row r="575" spans="1:5">
      <c r="A575" s="35"/>
      <c r="B575" s="35"/>
      <c r="C575" s="50"/>
      <c r="D575" s="50"/>
      <c r="E575" s="50"/>
    </row>
    <row r="576" spans="1:5">
      <c r="A576" s="35"/>
      <c r="B576" s="35"/>
      <c r="C576" s="50"/>
      <c r="D576" s="50"/>
      <c r="E576" s="50"/>
    </row>
    <row r="577" spans="1:5">
      <c r="A577" s="35"/>
      <c r="B577" s="35"/>
      <c r="C577" s="50"/>
      <c r="D577" s="50"/>
      <c r="E577" s="50"/>
    </row>
    <row r="578" spans="1:5">
      <c r="A578" s="35"/>
      <c r="B578" s="35"/>
      <c r="C578" s="50"/>
      <c r="D578" s="50"/>
      <c r="E578" s="50"/>
    </row>
    <row r="579" spans="1:5">
      <c r="A579" s="35"/>
      <c r="B579" s="35"/>
      <c r="C579" s="50"/>
      <c r="D579" s="50"/>
      <c r="E579" s="50"/>
    </row>
    <row r="580" spans="1:5">
      <c r="A580" s="35"/>
      <c r="B580" s="35"/>
      <c r="C580" s="50"/>
      <c r="D580" s="50"/>
      <c r="E580" s="50"/>
    </row>
    <row r="581" spans="1:5">
      <c r="A581" s="35"/>
      <c r="B581" s="35"/>
      <c r="C581" s="50"/>
      <c r="D581" s="50"/>
      <c r="E581" s="50"/>
    </row>
    <row r="582" spans="1:5">
      <c r="A582" s="35"/>
      <c r="B582" s="35"/>
      <c r="C582" s="50"/>
      <c r="D582" s="50"/>
      <c r="E582" s="50"/>
    </row>
    <row r="583" spans="1:5">
      <c r="A583" s="35"/>
      <c r="B583" s="35"/>
      <c r="C583" s="50"/>
      <c r="D583" s="50"/>
      <c r="E583" s="50"/>
    </row>
    <row r="584" spans="1:5">
      <c r="A584" s="35"/>
      <c r="B584" s="35"/>
      <c r="C584" s="50"/>
      <c r="D584" s="50"/>
      <c r="E584" s="50"/>
    </row>
    <row r="585" spans="1:5">
      <c r="A585" s="35"/>
      <c r="B585" s="35"/>
      <c r="C585" s="50"/>
      <c r="D585" s="50"/>
      <c r="E585" s="50"/>
    </row>
    <row r="586" spans="1:5">
      <c r="A586" s="35"/>
      <c r="B586" s="35"/>
      <c r="C586" s="50"/>
      <c r="D586" s="50"/>
      <c r="E586" s="50"/>
    </row>
    <row r="587" spans="1:5">
      <c r="A587" s="35"/>
      <c r="B587" s="35"/>
      <c r="C587" s="50"/>
      <c r="D587" s="50"/>
      <c r="E587" s="50"/>
    </row>
    <row r="588" spans="1:5">
      <c r="A588" s="35"/>
      <c r="B588" s="35"/>
      <c r="C588" s="50"/>
      <c r="D588" s="50"/>
      <c r="E588" s="50"/>
    </row>
    <row r="589" spans="1:5">
      <c r="A589" s="35"/>
      <c r="B589" s="35"/>
      <c r="C589" s="50"/>
      <c r="D589" s="50"/>
      <c r="E589" s="50"/>
    </row>
    <row r="590" spans="1:5">
      <c r="A590" s="35"/>
      <c r="B590" s="35"/>
      <c r="C590" s="50"/>
      <c r="D590" s="50"/>
      <c r="E590" s="50"/>
    </row>
    <row r="591" spans="1:5">
      <c r="A591" s="35"/>
      <c r="B591" s="35"/>
      <c r="C591" s="50"/>
      <c r="D591" s="50"/>
      <c r="E591" s="50"/>
    </row>
    <row r="592" spans="1:5">
      <c r="A592" s="35"/>
      <c r="B592" s="35"/>
      <c r="C592" s="50"/>
      <c r="D592" s="50"/>
      <c r="E592" s="50"/>
    </row>
    <row r="593" spans="1:5">
      <c r="A593" s="35"/>
      <c r="B593" s="35"/>
      <c r="C593" s="50"/>
      <c r="D593" s="50"/>
      <c r="E593" s="50"/>
    </row>
    <row r="594" spans="1:5">
      <c r="A594" s="35"/>
      <c r="B594" s="35"/>
      <c r="C594" s="50"/>
      <c r="D594" s="50"/>
      <c r="E594" s="50"/>
    </row>
    <row r="595" spans="1:5">
      <c r="A595" s="35"/>
      <c r="B595" s="35"/>
      <c r="C595" s="50"/>
      <c r="D595" s="50"/>
      <c r="E595" s="50"/>
    </row>
    <row r="596" spans="1:5">
      <c r="A596" s="35"/>
      <c r="B596" s="35"/>
      <c r="C596" s="50"/>
      <c r="D596" s="50"/>
      <c r="E596" s="50"/>
    </row>
    <row r="597" spans="1:5">
      <c r="A597" s="35"/>
      <c r="B597" s="35"/>
      <c r="C597" s="50"/>
      <c r="D597" s="50"/>
      <c r="E597" s="50"/>
    </row>
    <row r="598" spans="1:5">
      <c r="A598" s="35"/>
      <c r="B598" s="35"/>
      <c r="C598" s="50"/>
      <c r="D598" s="50"/>
      <c r="E598" s="50"/>
    </row>
    <row r="599" spans="1:5">
      <c r="A599" s="35"/>
      <c r="B599" s="35"/>
      <c r="C599" s="50"/>
      <c r="D599" s="50"/>
      <c r="E599" s="50"/>
    </row>
    <row r="600" spans="1:5">
      <c r="A600" s="35"/>
      <c r="B600" s="35"/>
      <c r="C600" s="50"/>
      <c r="D600" s="50"/>
      <c r="E600" s="50"/>
    </row>
    <row r="601" spans="1:5">
      <c r="A601" s="35"/>
      <c r="B601" s="35"/>
      <c r="C601" s="50"/>
      <c r="D601" s="50"/>
      <c r="E601" s="50"/>
    </row>
    <row r="602" spans="1:5">
      <c r="A602" s="35"/>
      <c r="B602" s="35"/>
      <c r="C602" s="50"/>
      <c r="D602" s="50"/>
      <c r="E602" s="50"/>
    </row>
    <row r="603" spans="1:5">
      <c r="A603" s="35"/>
      <c r="B603" s="35"/>
      <c r="C603" s="50"/>
      <c r="D603" s="50"/>
      <c r="E603" s="50"/>
    </row>
    <row r="604" spans="1:5">
      <c r="A604" s="35"/>
      <c r="B604" s="35"/>
      <c r="C604" s="50"/>
      <c r="D604" s="50"/>
      <c r="E604" s="50"/>
    </row>
    <row r="605" spans="1:5">
      <c r="A605" s="35"/>
      <c r="B605" s="35"/>
      <c r="C605" s="50"/>
      <c r="D605" s="50"/>
      <c r="E605" s="50"/>
    </row>
    <row r="606" spans="1:5">
      <c r="A606" s="35"/>
      <c r="B606" s="35"/>
      <c r="C606" s="50"/>
      <c r="D606" s="50"/>
      <c r="E606" s="50"/>
    </row>
    <row r="607" spans="1:5">
      <c r="A607" s="35"/>
      <c r="B607" s="35"/>
      <c r="C607" s="50"/>
      <c r="D607" s="50"/>
      <c r="E607" s="50"/>
    </row>
    <row r="608" spans="1:5">
      <c r="A608" s="35"/>
      <c r="B608" s="35"/>
      <c r="C608" s="50"/>
      <c r="D608" s="50"/>
      <c r="E608" s="50"/>
    </row>
    <row r="609" spans="1:5">
      <c r="A609" s="35"/>
      <c r="B609" s="35"/>
      <c r="C609" s="50"/>
      <c r="D609" s="50"/>
      <c r="E609" s="50"/>
    </row>
    <row r="610" spans="1:5">
      <c r="A610" s="35"/>
      <c r="B610" s="35"/>
      <c r="C610" s="50"/>
      <c r="D610" s="50"/>
      <c r="E610" s="50"/>
    </row>
    <row r="611" spans="1:5">
      <c r="A611" s="35"/>
      <c r="B611" s="35"/>
      <c r="C611" s="50"/>
      <c r="D611" s="50"/>
      <c r="E611" s="50"/>
    </row>
    <row r="612" spans="1:5">
      <c r="A612" s="35"/>
      <c r="B612" s="35"/>
      <c r="C612" s="50"/>
      <c r="D612" s="50"/>
      <c r="E612" s="50"/>
    </row>
    <row r="613" spans="1:5">
      <c r="A613" s="35"/>
      <c r="B613" s="35"/>
      <c r="C613" s="50"/>
      <c r="D613" s="50"/>
      <c r="E613" s="50"/>
    </row>
    <row r="614" spans="1:5">
      <c r="A614" s="35"/>
      <c r="B614" s="35"/>
      <c r="C614" s="50"/>
      <c r="D614" s="50"/>
      <c r="E614" s="50"/>
    </row>
    <row r="615" spans="1:5">
      <c r="A615" s="35"/>
      <c r="B615" s="35"/>
      <c r="C615" s="50"/>
      <c r="D615" s="50"/>
      <c r="E615" s="50"/>
    </row>
    <row r="616" spans="1:5">
      <c r="A616" s="35"/>
      <c r="B616" s="35"/>
      <c r="C616" s="50"/>
      <c r="D616" s="50"/>
      <c r="E616" s="50"/>
    </row>
    <row r="617" spans="1:5">
      <c r="A617" s="35"/>
      <c r="B617" s="35"/>
      <c r="C617" s="50"/>
      <c r="D617" s="50"/>
      <c r="E617" s="50"/>
    </row>
    <row r="618" spans="1:5">
      <c r="A618" s="35"/>
      <c r="B618" s="35"/>
      <c r="C618" s="50"/>
      <c r="D618" s="50"/>
      <c r="E618" s="50"/>
    </row>
    <row r="619" spans="1:5">
      <c r="A619" s="35"/>
      <c r="B619" s="35"/>
      <c r="C619" s="50"/>
      <c r="D619" s="50"/>
      <c r="E619" s="50"/>
    </row>
    <row r="620" spans="1:5">
      <c r="A620" s="35"/>
      <c r="B620" s="35"/>
      <c r="C620" s="50"/>
      <c r="D620" s="50"/>
      <c r="E620" s="50"/>
    </row>
    <row r="621" spans="1:5">
      <c r="A621" s="35"/>
      <c r="B621" s="35"/>
      <c r="C621" s="50"/>
      <c r="D621" s="50"/>
      <c r="E621" s="50"/>
    </row>
    <row r="622" spans="1:5">
      <c r="A622" s="35"/>
      <c r="B622" s="35"/>
      <c r="C622" s="50"/>
      <c r="D622" s="50"/>
      <c r="E622" s="50"/>
    </row>
    <row r="623" spans="1:5">
      <c r="A623" s="35"/>
      <c r="B623" s="35"/>
      <c r="C623" s="50"/>
      <c r="D623" s="50"/>
      <c r="E623" s="50"/>
    </row>
    <row r="624" spans="1:5">
      <c r="A624" s="35"/>
      <c r="B624" s="35"/>
      <c r="C624" s="50"/>
      <c r="D624" s="50"/>
      <c r="E624" s="50"/>
    </row>
    <row r="625" spans="1:5">
      <c r="A625" s="35"/>
      <c r="B625" s="35"/>
      <c r="C625" s="50"/>
      <c r="D625" s="50"/>
      <c r="E625" s="50"/>
    </row>
    <row r="626" spans="1:5">
      <c r="A626" s="35"/>
      <c r="B626" s="35"/>
      <c r="C626" s="50"/>
      <c r="D626" s="50"/>
      <c r="E626" s="50"/>
    </row>
    <row r="627" spans="1:5">
      <c r="A627" s="35"/>
      <c r="B627" s="35"/>
      <c r="C627" s="50"/>
      <c r="D627" s="50"/>
      <c r="E627" s="50"/>
    </row>
    <row r="628" spans="1:5">
      <c r="A628" s="35"/>
      <c r="B628" s="35"/>
      <c r="C628" s="50"/>
      <c r="D628" s="50"/>
      <c r="E628" s="50"/>
    </row>
    <row r="629" spans="1:5">
      <c r="A629" s="35"/>
      <c r="B629" s="35"/>
      <c r="C629" s="50"/>
      <c r="D629" s="50"/>
      <c r="E629" s="50"/>
    </row>
    <row r="630" spans="1:5">
      <c r="A630" s="35"/>
      <c r="B630" s="35"/>
      <c r="C630" s="50"/>
      <c r="D630" s="50"/>
      <c r="E630" s="50"/>
    </row>
    <row r="631" spans="1:5">
      <c r="A631" s="35"/>
      <c r="B631" s="35"/>
      <c r="C631" s="50"/>
      <c r="D631" s="50"/>
      <c r="E631" s="50"/>
    </row>
    <row r="632" spans="1:5">
      <c r="A632" s="35"/>
      <c r="B632" s="35"/>
      <c r="C632" s="50"/>
      <c r="D632" s="50"/>
      <c r="E632" s="50"/>
    </row>
    <row r="633" spans="1:5">
      <c r="A633" s="35"/>
      <c r="B633" s="35"/>
      <c r="C633" s="50"/>
      <c r="D633" s="50"/>
      <c r="E633" s="50"/>
    </row>
    <row r="634" spans="1:5">
      <c r="A634" s="35"/>
      <c r="B634" s="35"/>
      <c r="C634" s="50"/>
      <c r="D634" s="50"/>
      <c r="E634" s="50"/>
    </row>
    <row r="635" spans="1:5">
      <c r="A635" s="35"/>
      <c r="B635" s="35"/>
      <c r="C635" s="50"/>
      <c r="D635" s="50"/>
      <c r="E635" s="50"/>
    </row>
    <row r="636" spans="1:5">
      <c r="A636" s="35"/>
      <c r="B636" s="35"/>
      <c r="C636" s="50"/>
      <c r="D636" s="50"/>
      <c r="E636" s="50"/>
    </row>
    <row r="637" spans="1:5">
      <c r="A637" s="35"/>
      <c r="B637" s="35"/>
      <c r="C637" s="50"/>
      <c r="D637" s="50"/>
      <c r="E637" s="50"/>
    </row>
    <row r="638" spans="1:5">
      <c r="A638" s="35"/>
      <c r="B638" s="35"/>
      <c r="C638" s="50"/>
      <c r="D638" s="50"/>
      <c r="E638" s="50"/>
    </row>
    <row r="639" spans="1:5">
      <c r="A639" s="35"/>
      <c r="B639" s="35"/>
      <c r="C639" s="50"/>
      <c r="D639" s="50"/>
      <c r="E639" s="50"/>
    </row>
    <row r="640" spans="1:5">
      <c r="A640" s="35"/>
      <c r="B640" s="35"/>
      <c r="C640" s="50"/>
      <c r="D640" s="50"/>
      <c r="E640" s="50"/>
    </row>
    <row r="641" spans="1:5">
      <c r="A641" s="35"/>
      <c r="B641" s="35"/>
      <c r="C641" s="50"/>
      <c r="D641" s="50"/>
      <c r="E641" s="50"/>
    </row>
    <row r="642" spans="1:5">
      <c r="A642" s="35"/>
      <c r="B642" s="35"/>
      <c r="C642" s="50"/>
      <c r="D642" s="50"/>
      <c r="E642" s="50"/>
    </row>
    <row r="643" spans="1:5">
      <c r="A643" s="35"/>
      <c r="B643" s="35"/>
      <c r="C643" s="50"/>
      <c r="D643" s="50"/>
      <c r="E643" s="50"/>
    </row>
    <row r="644" spans="1:5">
      <c r="A644" s="35"/>
      <c r="B644" s="35"/>
      <c r="C644" s="50"/>
      <c r="D644" s="50"/>
      <c r="E644" s="50"/>
    </row>
    <row r="645" spans="1:5">
      <c r="A645" s="35"/>
      <c r="B645" s="35"/>
      <c r="C645" s="50"/>
      <c r="D645" s="50"/>
      <c r="E645" s="50"/>
    </row>
    <row r="646" spans="1:5">
      <c r="A646" s="35"/>
      <c r="B646" s="35"/>
      <c r="C646" s="50"/>
      <c r="D646" s="50"/>
      <c r="E646" s="50"/>
    </row>
    <row r="647" spans="1:5">
      <c r="A647" s="35"/>
      <c r="B647" s="35"/>
      <c r="C647" s="50"/>
      <c r="D647" s="50"/>
      <c r="E647" s="50"/>
    </row>
    <row r="648" spans="1:5">
      <c r="A648" s="35"/>
      <c r="B648" s="35"/>
      <c r="C648" s="50"/>
      <c r="D648" s="50"/>
      <c r="E648" s="50"/>
    </row>
    <row r="649" spans="1:5">
      <c r="A649" s="35"/>
      <c r="B649" s="35"/>
      <c r="C649" s="50"/>
      <c r="D649" s="50"/>
      <c r="E649" s="50"/>
    </row>
    <row r="650" spans="1:5">
      <c r="A650" s="35"/>
      <c r="B650" s="35"/>
      <c r="C650" s="50"/>
      <c r="D650" s="50"/>
      <c r="E650" s="50"/>
    </row>
    <row r="651" spans="1:5">
      <c r="A651" s="35"/>
      <c r="B651" s="35"/>
      <c r="C651" s="50"/>
      <c r="D651" s="50"/>
      <c r="E651" s="50"/>
    </row>
    <row r="652" spans="1:5">
      <c r="A652" s="35"/>
      <c r="B652" s="35"/>
      <c r="C652" s="50"/>
      <c r="D652" s="50"/>
      <c r="E652" s="50"/>
    </row>
    <row r="653" spans="1:5">
      <c r="A653" s="35"/>
      <c r="B653" s="35"/>
      <c r="C653" s="50"/>
      <c r="D653" s="50"/>
      <c r="E653" s="50"/>
    </row>
    <row r="654" spans="1:5">
      <c r="A654" s="35"/>
      <c r="B654" s="35"/>
      <c r="C654" s="50"/>
      <c r="D654" s="50"/>
      <c r="E654" s="50"/>
    </row>
    <row r="655" spans="1:5">
      <c r="A655" s="35"/>
      <c r="B655" s="35"/>
      <c r="C655" s="50"/>
      <c r="D655" s="50"/>
      <c r="E655" s="50"/>
    </row>
    <row r="656" spans="1:5">
      <c r="A656" s="35"/>
      <c r="B656" s="35"/>
      <c r="C656" s="50"/>
      <c r="D656" s="50"/>
      <c r="E656" s="50"/>
    </row>
    <row r="657" spans="1:5">
      <c r="A657" s="35"/>
      <c r="B657" s="35"/>
      <c r="C657" s="50"/>
      <c r="D657" s="50"/>
      <c r="E657" s="50"/>
    </row>
    <row r="658" spans="1:5">
      <c r="A658" s="35"/>
      <c r="B658" s="35"/>
      <c r="C658" s="50"/>
      <c r="D658" s="50"/>
      <c r="E658" s="50"/>
    </row>
    <row r="659" spans="1:5">
      <c r="A659" s="35"/>
      <c r="B659" s="35"/>
      <c r="C659" s="50"/>
      <c r="D659" s="50"/>
      <c r="E659" s="50"/>
    </row>
    <row r="660" spans="1:5">
      <c r="A660" s="35"/>
      <c r="B660" s="35"/>
      <c r="C660" s="50"/>
      <c r="D660" s="50"/>
      <c r="E660" s="50"/>
    </row>
    <row r="661" spans="1:5">
      <c r="A661" s="35"/>
      <c r="B661" s="35"/>
      <c r="C661" s="50"/>
      <c r="D661" s="50"/>
      <c r="E661" s="50"/>
    </row>
    <row r="662" spans="1:5">
      <c r="A662" s="35"/>
      <c r="B662" s="35"/>
      <c r="C662" s="50"/>
      <c r="D662" s="50"/>
      <c r="E662" s="50"/>
    </row>
    <row r="663" spans="1:5">
      <c r="A663" s="35"/>
      <c r="B663" s="35"/>
      <c r="C663" s="50"/>
      <c r="D663" s="50"/>
      <c r="E663" s="50"/>
    </row>
    <row r="664" spans="1:5">
      <c r="A664" s="35"/>
      <c r="B664" s="35"/>
      <c r="C664" s="50"/>
      <c r="D664" s="50"/>
      <c r="E664" s="50"/>
    </row>
    <row r="665" spans="1:5">
      <c r="A665" s="35"/>
      <c r="B665" s="35"/>
      <c r="C665" s="50"/>
      <c r="D665" s="50"/>
      <c r="E665" s="50"/>
    </row>
    <row r="666" spans="1:5">
      <c r="A666" s="35"/>
      <c r="B666" s="35"/>
      <c r="C666" s="50"/>
      <c r="D666" s="50"/>
      <c r="E666" s="50"/>
    </row>
    <row r="667" spans="1:5">
      <c r="A667" s="35"/>
      <c r="B667" s="35"/>
      <c r="C667" s="50"/>
      <c r="D667" s="50"/>
      <c r="E667" s="50"/>
    </row>
    <row r="668" spans="1:5">
      <c r="A668" s="35"/>
      <c r="B668" s="35"/>
      <c r="C668" s="50"/>
      <c r="D668" s="50"/>
      <c r="E668" s="50"/>
    </row>
    <row r="669" spans="1:5">
      <c r="A669" s="35"/>
      <c r="B669" s="35"/>
      <c r="C669" s="50"/>
      <c r="D669" s="50"/>
      <c r="E669" s="50"/>
    </row>
    <row r="670" spans="1:5">
      <c r="A670" s="35"/>
      <c r="B670" s="35"/>
      <c r="C670" s="50"/>
      <c r="D670" s="50"/>
      <c r="E670" s="50"/>
    </row>
    <row r="671" spans="1:5">
      <c r="A671" s="35"/>
      <c r="B671" s="35"/>
      <c r="C671" s="50"/>
      <c r="D671" s="50"/>
      <c r="E671" s="50"/>
    </row>
    <row r="672" spans="1:5">
      <c r="A672" s="35"/>
      <c r="B672" s="35"/>
      <c r="C672" s="50"/>
      <c r="D672" s="50"/>
      <c r="E672" s="50"/>
    </row>
    <row r="673" spans="1:5">
      <c r="A673" s="35"/>
      <c r="B673" s="35"/>
      <c r="C673" s="50"/>
      <c r="D673" s="50"/>
      <c r="E673" s="50"/>
    </row>
    <row r="674" spans="1:5">
      <c r="A674" s="35"/>
      <c r="B674" s="35"/>
      <c r="C674" s="50"/>
      <c r="D674" s="50"/>
      <c r="E674" s="50"/>
    </row>
    <row r="675" spans="1:5">
      <c r="A675" s="35"/>
      <c r="B675" s="35"/>
      <c r="C675" s="50"/>
      <c r="D675" s="50"/>
      <c r="E675" s="50"/>
    </row>
    <row r="676" spans="1:5">
      <c r="A676" s="35"/>
      <c r="B676" s="35"/>
      <c r="C676" s="50"/>
      <c r="D676" s="50"/>
      <c r="E676" s="50"/>
    </row>
    <row r="677" spans="1:5">
      <c r="A677" s="35"/>
      <c r="B677" s="35"/>
      <c r="C677" s="50"/>
      <c r="D677" s="50"/>
      <c r="E677" s="50"/>
    </row>
    <row r="678" spans="1:5">
      <c r="A678" s="35"/>
      <c r="B678" s="35"/>
      <c r="C678" s="50"/>
      <c r="D678" s="50"/>
      <c r="E678" s="50"/>
    </row>
    <row r="679" spans="1:5">
      <c r="A679" s="35"/>
      <c r="B679" s="35"/>
      <c r="C679" s="50"/>
      <c r="D679" s="50"/>
      <c r="E679" s="50"/>
    </row>
    <row r="680" spans="1:5">
      <c r="A680" s="35"/>
      <c r="B680" s="35"/>
      <c r="C680" s="50"/>
      <c r="D680" s="50"/>
      <c r="E680" s="50"/>
    </row>
    <row r="681" spans="1:5">
      <c r="A681" s="35"/>
      <c r="B681" s="35"/>
      <c r="C681" s="50"/>
      <c r="D681" s="50"/>
      <c r="E681" s="50"/>
    </row>
    <row r="682" spans="1:5">
      <c r="A682" s="35"/>
      <c r="B682" s="35"/>
      <c r="C682" s="50"/>
      <c r="D682" s="50"/>
      <c r="E682" s="50"/>
    </row>
    <row r="683" spans="1:5">
      <c r="A683" s="35"/>
      <c r="B683" s="35"/>
      <c r="C683" s="50"/>
      <c r="D683" s="50"/>
      <c r="E683" s="50"/>
    </row>
    <row r="684" spans="1:5">
      <c r="A684" s="35"/>
      <c r="B684" s="35"/>
      <c r="C684" s="50"/>
      <c r="D684" s="50"/>
      <c r="E684" s="50"/>
    </row>
    <row r="685" spans="1:5">
      <c r="A685" s="35"/>
      <c r="B685" s="35"/>
      <c r="C685" s="50"/>
      <c r="D685" s="50"/>
      <c r="E685" s="50"/>
    </row>
    <row r="686" spans="1:5">
      <c r="A686" s="35"/>
      <c r="B686" s="35"/>
      <c r="C686" s="50"/>
      <c r="D686" s="50"/>
      <c r="E686" s="50"/>
    </row>
    <row r="687" spans="1:5">
      <c r="A687" s="35"/>
      <c r="B687" s="35"/>
      <c r="C687" s="50"/>
      <c r="D687" s="50"/>
      <c r="E687" s="50"/>
    </row>
    <row r="688" spans="1:5">
      <c r="A688" s="35"/>
      <c r="B688" s="35"/>
      <c r="C688" s="50"/>
      <c r="D688" s="50"/>
      <c r="E688" s="50"/>
    </row>
    <row r="689" spans="1:5">
      <c r="A689" s="35"/>
      <c r="B689" s="35"/>
      <c r="C689" s="50"/>
      <c r="D689" s="50"/>
      <c r="E689" s="50"/>
    </row>
    <row r="690" spans="1:5">
      <c r="A690" s="35"/>
      <c r="B690" s="35"/>
      <c r="C690" s="50"/>
      <c r="D690" s="50"/>
      <c r="E690" s="50"/>
    </row>
    <row r="691" spans="1:5">
      <c r="A691" s="35"/>
      <c r="B691" s="35"/>
      <c r="C691" s="50"/>
      <c r="D691" s="50"/>
      <c r="E691" s="50"/>
    </row>
    <row r="692" spans="1:5">
      <c r="A692" s="35"/>
      <c r="B692" s="35"/>
      <c r="C692" s="50"/>
      <c r="D692" s="50"/>
      <c r="E692" s="50"/>
    </row>
    <row r="693" spans="1:5">
      <c r="A693" s="35"/>
      <c r="B693" s="35"/>
      <c r="C693" s="50"/>
      <c r="D693" s="50"/>
      <c r="E693" s="50"/>
    </row>
    <row r="694" spans="1:5">
      <c r="A694" s="35"/>
      <c r="B694" s="35"/>
      <c r="C694" s="50"/>
      <c r="D694" s="50"/>
      <c r="E694" s="50"/>
    </row>
    <row r="695" spans="1:5">
      <c r="A695" s="35"/>
      <c r="B695" s="35"/>
      <c r="C695" s="50"/>
      <c r="D695" s="50"/>
      <c r="E695" s="50"/>
    </row>
    <row r="696" spans="1:5">
      <c r="A696" s="35"/>
      <c r="B696" s="35"/>
      <c r="C696" s="50"/>
      <c r="D696" s="50"/>
      <c r="E696" s="50"/>
    </row>
    <row r="697" spans="1:5">
      <c r="A697" s="35"/>
      <c r="B697" s="35"/>
      <c r="C697" s="50"/>
      <c r="D697" s="50"/>
      <c r="E697" s="50"/>
    </row>
    <row r="698" spans="1:5">
      <c r="A698" s="35"/>
      <c r="B698" s="35"/>
      <c r="C698" s="50"/>
      <c r="D698" s="50"/>
      <c r="E698" s="50"/>
    </row>
    <row r="699" spans="1:5">
      <c r="A699" s="35"/>
      <c r="B699" s="35"/>
      <c r="C699" s="50"/>
      <c r="D699" s="50"/>
      <c r="E699" s="50"/>
    </row>
    <row r="700" spans="1:5">
      <c r="A700" s="35"/>
      <c r="B700" s="35"/>
      <c r="C700" s="50"/>
      <c r="D700" s="50"/>
      <c r="E700" s="50"/>
    </row>
    <row r="701" spans="1:5">
      <c r="A701" s="35"/>
      <c r="B701" s="35"/>
      <c r="C701" s="50"/>
      <c r="D701" s="50"/>
      <c r="E701" s="50"/>
    </row>
    <row r="702" spans="1:5">
      <c r="A702" s="35"/>
      <c r="B702" s="35"/>
      <c r="C702" s="50"/>
      <c r="D702" s="50"/>
      <c r="E702" s="50"/>
    </row>
    <row r="703" spans="1:5">
      <c r="A703" s="35"/>
      <c r="B703" s="35"/>
      <c r="C703" s="50"/>
      <c r="D703" s="50"/>
      <c r="E703" s="50"/>
    </row>
    <row r="704" spans="1:5">
      <c r="A704" s="35"/>
      <c r="B704" s="35"/>
      <c r="C704" s="50"/>
      <c r="D704" s="50"/>
      <c r="E704" s="50"/>
    </row>
    <row r="705" spans="1:5">
      <c r="A705" s="35"/>
      <c r="B705" s="35"/>
      <c r="C705" s="50"/>
      <c r="D705" s="50"/>
      <c r="E705" s="50"/>
    </row>
    <row r="706" spans="1:5">
      <c r="A706" s="35"/>
      <c r="B706" s="35"/>
      <c r="C706" s="50"/>
      <c r="D706" s="50"/>
      <c r="E706" s="50"/>
    </row>
    <row r="707" spans="1:5">
      <c r="A707" s="35"/>
      <c r="B707" s="35"/>
      <c r="C707" s="50"/>
      <c r="D707" s="50"/>
      <c r="E707" s="50"/>
    </row>
    <row r="708" spans="1:5">
      <c r="A708" s="35"/>
      <c r="B708" s="35"/>
      <c r="C708" s="50"/>
      <c r="D708" s="50"/>
      <c r="E708" s="50"/>
    </row>
    <row r="709" spans="1:5">
      <c r="A709" s="35"/>
      <c r="B709" s="35"/>
      <c r="C709" s="50"/>
      <c r="D709" s="50"/>
      <c r="E709" s="50"/>
    </row>
    <row r="710" spans="1:5">
      <c r="A710" s="35"/>
      <c r="B710" s="35"/>
      <c r="C710" s="50"/>
      <c r="D710" s="50"/>
      <c r="E710" s="50"/>
    </row>
    <row r="711" spans="1:5">
      <c r="A711" s="35"/>
      <c r="B711" s="35"/>
      <c r="C711" s="50"/>
      <c r="D711" s="50"/>
      <c r="E711" s="50"/>
    </row>
    <row r="712" spans="1:5">
      <c r="A712" s="35"/>
      <c r="B712" s="35"/>
      <c r="C712" s="50"/>
      <c r="D712" s="50"/>
      <c r="E712" s="50"/>
    </row>
    <row r="713" spans="1:5">
      <c r="A713" s="35"/>
      <c r="B713" s="35"/>
      <c r="C713" s="50"/>
      <c r="D713" s="50"/>
      <c r="E713" s="50"/>
    </row>
    <row r="714" spans="1:5">
      <c r="A714" s="35"/>
      <c r="B714" s="35"/>
      <c r="C714" s="50"/>
      <c r="D714" s="50"/>
      <c r="E714" s="50"/>
    </row>
    <row r="715" spans="1:5">
      <c r="A715" s="35"/>
      <c r="B715" s="35"/>
      <c r="C715" s="50"/>
      <c r="D715" s="50"/>
      <c r="E715" s="50"/>
    </row>
    <row r="716" spans="1:5">
      <c r="A716" s="35"/>
      <c r="B716" s="35"/>
      <c r="C716" s="50"/>
      <c r="D716" s="50"/>
      <c r="E716" s="50"/>
    </row>
    <row r="717" spans="1:5">
      <c r="A717" s="35"/>
      <c r="B717" s="35"/>
      <c r="C717" s="50"/>
      <c r="D717" s="50"/>
      <c r="E717" s="50"/>
    </row>
    <row r="718" spans="1:5">
      <c r="A718" s="35"/>
      <c r="B718" s="35"/>
      <c r="C718" s="50"/>
      <c r="D718" s="50"/>
      <c r="E718" s="50"/>
    </row>
    <row r="719" spans="1:5">
      <c r="A719" s="35"/>
      <c r="B719" s="35"/>
      <c r="C719" s="50"/>
      <c r="D719" s="50"/>
      <c r="E719" s="50"/>
    </row>
    <row r="720" spans="1:5">
      <c r="A720" s="35"/>
      <c r="B720" s="35"/>
      <c r="C720" s="50"/>
      <c r="D720" s="50"/>
      <c r="E720" s="50"/>
    </row>
    <row r="721" spans="1:5">
      <c r="A721" s="35"/>
      <c r="B721" s="35"/>
      <c r="C721" s="50"/>
      <c r="D721" s="50"/>
      <c r="E721" s="50"/>
    </row>
    <row r="722" spans="1:5">
      <c r="A722" s="35"/>
      <c r="B722" s="35"/>
      <c r="C722" s="50"/>
      <c r="D722" s="50"/>
      <c r="E722" s="50"/>
    </row>
    <row r="723" spans="1:5">
      <c r="A723" s="35"/>
      <c r="B723" s="35"/>
      <c r="C723" s="50"/>
      <c r="D723" s="50"/>
      <c r="E723" s="50"/>
    </row>
    <row r="724" spans="1:5">
      <c r="A724" s="35"/>
      <c r="B724" s="35"/>
      <c r="C724" s="50"/>
      <c r="D724" s="50"/>
      <c r="E724" s="50"/>
    </row>
    <row r="725" spans="1:5">
      <c r="A725" s="35"/>
      <c r="B725" s="35"/>
      <c r="C725" s="50"/>
      <c r="D725" s="50"/>
      <c r="E725" s="50"/>
    </row>
    <row r="726" spans="1:5">
      <c r="A726" s="35"/>
      <c r="B726" s="35"/>
      <c r="C726" s="50"/>
      <c r="D726" s="50"/>
      <c r="E726" s="50"/>
    </row>
    <row r="727" spans="1:5">
      <c r="A727" s="35"/>
      <c r="B727" s="35"/>
      <c r="C727" s="50"/>
      <c r="D727" s="50"/>
      <c r="E727" s="50"/>
    </row>
    <row r="728" spans="1:5">
      <c r="A728" s="35"/>
      <c r="B728" s="35"/>
      <c r="C728" s="50"/>
      <c r="D728" s="50"/>
      <c r="E728" s="50"/>
    </row>
    <row r="729" spans="1:5">
      <c r="A729" s="35"/>
      <c r="B729" s="35"/>
      <c r="C729" s="50"/>
      <c r="D729" s="50"/>
      <c r="E729" s="50"/>
    </row>
    <row r="730" spans="1:5">
      <c r="A730" s="35"/>
      <c r="B730" s="35"/>
      <c r="C730" s="50"/>
      <c r="D730" s="50"/>
      <c r="E730" s="50"/>
    </row>
    <row r="731" spans="1:5">
      <c r="A731" s="35"/>
      <c r="B731" s="35"/>
      <c r="C731" s="50"/>
      <c r="D731" s="50"/>
      <c r="E731" s="50"/>
    </row>
    <row r="732" spans="1:5">
      <c r="A732" s="35"/>
      <c r="B732" s="35"/>
      <c r="C732" s="50"/>
      <c r="D732" s="50"/>
      <c r="E732" s="50"/>
    </row>
    <row r="733" spans="1:5">
      <c r="A733" s="35"/>
      <c r="B733" s="35"/>
      <c r="C733" s="50"/>
      <c r="D733" s="50"/>
      <c r="E733" s="50"/>
    </row>
    <row r="734" spans="1:5">
      <c r="A734" s="35"/>
      <c r="B734" s="35"/>
      <c r="C734" s="50"/>
      <c r="D734" s="50"/>
      <c r="E734" s="50"/>
    </row>
    <row r="735" spans="1:5">
      <c r="A735" s="35"/>
      <c r="B735" s="35"/>
      <c r="C735" s="50"/>
      <c r="D735" s="50"/>
      <c r="E735" s="50"/>
    </row>
    <row r="736" spans="1:5">
      <c r="A736" s="35"/>
      <c r="B736" s="35"/>
      <c r="C736" s="50"/>
      <c r="D736" s="50"/>
      <c r="E736" s="50"/>
    </row>
    <row r="737" spans="1:5">
      <c r="A737" s="35"/>
      <c r="B737" s="35"/>
      <c r="C737" s="50"/>
      <c r="D737" s="50"/>
      <c r="E737" s="50"/>
    </row>
    <row r="738" spans="1:5">
      <c r="A738" s="35"/>
      <c r="B738" s="35"/>
      <c r="C738" s="50"/>
      <c r="D738" s="50"/>
      <c r="E738" s="50"/>
    </row>
    <row r="739" spans="1:5">
      <c r="A739" s="35"/>
      <c r="B739" s="35"/>
      <c r="C739" s="50"/>
      <c r="D739" s="50"/>
      <c r="E739" s="50"/>
    </row>
    <row r="740" spans="1:5">
      <c r="A740" s="35"/>
      <c r="B740" s="35"/>
      <c r="C740" s="50"/>
      <c r="D740" s="50"/>
      <c r="E740" s="50"/>
    </row>
    <row r="741" spans="1:5">
      <c r="A741" s="35"/>
      <c r="B741" s="35"/>
      <c r="C741" s="50"/>
      <c r="D741" s="50"/>
      <c r="E741" s="50"/>
    </row>
    <row r="742" spans="1:5">
      <c r="A742" s="35"/>
      <c r="B742" s="35"/>
      <c r="C742" s="50"/>
      <c r="D742" s="50"/>
      <c r="E742" s="50"/>
    </row>
    <row r="743" spans="1:5">
      <c r="A743" s="35"/>
      <c r="B743" s="35"/>
      <c r="C743" s="50"/>
      <c r="D743" s="50"/>
      <c r="E743" s="50"/>
    </row>
    <row r="744" spans="1:5">
      <c r="A744" s="35"/>
      <c r="B744" s="35"/>
      <c r="C744" s="50"/>
      <c r="D744" s="50"/>
      <c r="E744" s="50"/>
    </row>
    <row r="745" spans="1:5">
      <c r="A745" s="35"/>
      <c r="B745" s="35"/>
      <c r="C745" s="50"/>
      <c r="D745" s="50"/>
      <c r="E745" s="50"/>
    </row>
    <row r="746" spans="1:5">
      <c r="A746" s="35"/>
      <c r="B746" s="35"/>
      <c r="C746" s="50"/>
      <c r="D746" s="50"/>
      <c r="E746" s="50"/>
    </row>
    <row r="747" spans="1:5">
      <c r="A747" s="35"/>
      <c r="B747" s="35"/>
      <c r="C747" s="50"/>
      <c r="D747" s="50"/>
      <c r="E747" s="50"/>
    </row>
    <row r="748" spans="1:5">
      <c r="A748" s="35"/>
      <c r="B748" s="35"/>
      <c r="C748" s="50"/>
      <c r="D748" s="50"/>
      <c r="E748" s="50"/>
    </row>
    <row r="749" spans="1:5">
      <c r="A749" s="35"/>
      <c r="B749" s="35"/>
      <c r="C749" s="50"/>
      <c r="D749" s="50"/>
      <c r="E749" s="50"/>
    </row>
    <row r="750" spans="1:5">
      <c r="A750" s="35"/>
      <c r="B750" s="35"/>
      <c r="C750" s="50"/>
      <c r="D750" s="50"/>
      <c r="E750" s="50"/>
    </row>
    <row r="751" spans="1:5">
      <c r="A751" s="35"/>
      <c r="B751" s="35"/>
      <c r="C751" s="50"/>
      <c r="D751" s="50"/>
      <c r="E751" s="50"/>
    </row>
    <row r="752" spans="1:5">
      <c r="A752" s="35"/>
      <c r="B752" s="35"/>
      <c r="C752" s="50"/>
      <c r="D752" s="50"/>
      <c r="E752" s="50"/>
    </row>
    <row r="753" spans="1:5">
      <c r="A753" s="35"/>
      <c r="B753" s="35"/>
      <c r="C753" s="50"/>
      <c r="D753" s="50"/>
      <c r="E753" s="50"/>
    </row>
    <row r="754" spans="1:5">
      <c r="A754" s="35"/>
      <c r="B754" s="35"/>
      <c r="C754" s="50"/>
      <c r="D754" s="50"/>
      <c r="E754" s="50"/>
    </row>
    <row r="755" spans="1:5">
      <c r="A755" s="35"/>
      <c r="B755" s="35"/>
      <c r="C755" s="50"/>
      <c r="D755" s="50"/>
      <c r="E755" s="50"/>
    </row>
    <row r="756" spans="1:5">
      <c r="A756" s="35"/>
      <c r="B756" s="35"/>
      <c r="C756" s="50"/>
      <c r="D756" s="50"/>
      <c r="E756" s="50"/>
    </row>
    <row r="757" spans="1:5">
      <c r="A757" s="35"/>
      <c r="B757" s="35"/>
      <c r="C757" s="50"/>
      <c r="D757" s="50"/>
      <c r="E757" s="50"/>
    </row>
    <row r="758" spans="1:5">
      <c r="A758" s="35"/>
      <c r="B758" s="35"/>
      <c r="C758" s="50"/>
      <c r="D758" s="50"/>
      <c r="E758" s="50"/>
    </row>
    <row r="759" spans="1:5">
      <c r="A759" s="35"/>
      <c r="B759" s="35"/>
      <c r="C759" s="50"/>
      <c r="D759" s="50"/>
      <c r="E759" s="50"/>
    </row>
    <row r="760" spans="1:5">
      <c r="A760" s="35"/>
      <c r="B760" s="35"/>
      <c r="C760" s="50"/>
      <c r="D760" s="50"/>
      <c r="E760" s="50"/>
    </row>
    <row r="761" spans="1:5">
      <c r="A761" s="35"/>
      <c r="B761" s="35"/>
      <c r="C761" s="50"/>
      <c r="D761" s="50"/>
      <c r="E761" s="50"/>
    </row>
    <row r="762" spans="1:5">
      <c r="A762" s="35"/>
      <c r="B762" s="35"/>
      <c r="C762" s="50"/>
      <c r="D762" s="50"/>
      <c r="E762" s="50"/>
    </row>
    <row r="763" spans="1:5">
      <c r="A763" s="35"/>
      <c r="B763" s="35"/>
      <c r="C763" s="50"/>
      <c r="D763" s="50"/>
      <c r="E763" s="50"/>
    </row>
    <row r="764" spans="1:5">
      <c r="A764" s="35"/>
      <c r="B764" s="35"/>
      <c r="C764" s="50"/>
      <c r="D764" s="50"/>
      <c r="E764" s="50"/>
    </row>
    <row r="765" spans="1:5">
      <c r="A765" s="35"/>
      <c r="B765" s="35"/>
      <c r="C765" s="50"/>
      <c r="D765" s="50"/>
      <c r="E765" s="50"/>
    </row>
    <row r="766" spans="1:5">
      <c r="A766" s="35"/>
      <c r="B766" s="35"/>
      <c r="C766" s="50"/>
      <c r="D766" s="50"/>
      <c r="E766" s="50"/>
    </row>
    <row r="767" spans="1:5">
      <c r="A767" s="35"/>
      <c r="B767" s="35"/>
      <c r="C767" s="50"/>
      <c r="D767" s="50"/>
      <c r="E767" s="50"/>
    </row>
    <row r="768" spans="1:5">
      <c r="A768" s="35"/>
      <c r="B768" s="35"/>
      <c r="C768" s="50"/>
      <c r="D768" s="50"/>
      <c r="E768" s="50"/>
    </row>
    <row r="769" spans="1:5">
      <c r="A769" s="35"/>
      <c r="B769" s="35"/>
      <c r="C769" s="50"/>
      <c r="D769" s="50"/>
      <c r="E769" s="50"/>
    </row>
    <row r="770" spans="1:5">
      <c r="A770" s="35"/>
      <c r="B770" s="35"/>
      <c r="C770" s="50"/>
      <c r="D770" s="50"/>
      <c r="E770" s="50"/>
    </row>
    <row r="771" spans="1:5">
      <c r="A771" s="35"/>
      <c r="B771" s="35"/>
      <c r="C771" s="50"/>
      <c r="D771" s="50"/>
      <c r="E771" s="50"/>
    </row>
    <row r="772" spans="1:5">
      <c r="A772" s="35"/>
      <c r="B772" s="35"/>
      <c r="C772" s="50"/>
      <c r="D772" s="50"/>
      <c r="E772" s="50"/>
    </row>
    <row r="773" spans="1:5">
      <c r="A773" s="35"/>
      <c r="B773" s="35"/>
      <c r="C773" s="50"/>
      <c r="D773" s="50"/>
      <c r="E773" s="50"/>
    </row>
    <row r="774" spans="1:5">
      <c r="A774" s="35"/>
      <c r="B774" s="35"/>
      <c r="C774" s="50"/>
      <c r="D774" s="50"/>
      <c r="E774" s="50"/>
    </row>
    <row r="775" spans="1:5">
      <c r="A775" s="35"/>
      <c r="B775" s="35"/>
      <c r="C775" s="50"/>
      <c r="D775" s="50"/>
      <c r="E775" s="50"/>
    </row>
    <row r="776" spans="1:5">
      <c r="A776" s="35"/>
      <c r="B776" s="35"/>
      <c r="C776" s="50"/>
      <c r="D776" s="50"/>
      <c r="E776" s="50"/>
    </row>
    <row r="777" spans="1:5">
      <c r="A777" s="35"/>
      <c r="B777" s="35"/>
      <c r="C777" s="50"/>
      <c r="D777" s="50"/>
      <c r="E777" s="50"/>
    </row>
    <row r="778" spans="1:5">
      <c r="A778" s="35"/>
      <c r="B778" s="35"/>
      <c r="C778" s="50"/>
      <c r="D778" s="50"/>
      <c r="E778" s="50"/>
    </row>
    <row r="779" spans="1:5">
      <c r="A779" s="35"/>
      <c r="B779" s="35"/>
      <c r="C779" s="50"/>
      <c r="D779" s="50"/>
      <c r="E779" s="50"/>
    </row>
    <row r="780" spans="1:5">
      <c r="A780" s="35"/>
      <c r="B780" s="35"/>
      <c r="C780" s="50"/>
      <c r="D780" s="50"/>
      <c r="E780" s="50"/>
    </row>
    <row r="781" spans="1:5">
      <c r="A781" s="35"/>
      <c r="B781" s="35"/>
      <c r="C781" s="50"/>
      <c r="D781" s="50"/>
      <c r="E781" s="50"/>
    </row>
    <row r="782" spans="1:5">
      <c r="A782" s="35"/>
      <c r="B782" s="35"/>
      <c r="C782" s="50"/>
      <c r="D782" s="50"/>
      <c r="E782" s="50"/>
    </row>
    <row r="783" spans="1:5">
      <c r="A783" s="35"/>
      <c r="B783" s="35"/>
      <c r="C783" s="50"/>
      <c r="D783" s="50"/>
      <c r="E783" s="50"/>
    </row>
    <row r="784" spans="1:5">
      <c r="A784" s="35"/>
      <c r="B784" s="35"/>
      <c r="C784" s="50"/>
      <c r="D784" s="50"/>
      <c r="E784" s="50"/>
    </row>
    <row r="785" spans="1:5">
      <c r="A785" s="35"/>
      <c r="B785" s="35"/>
      <c r="C785" s="50"/>
      <c r="D785" s="50"/>
      <c r="E785" s="50"/>
    </row>
    <row r="786" spans="1:5">
      <c r="A786" s="35"/>
      <c r="B786" s="35"/>
      <c r="C786" s="50"/>
      <c r="D786" s="50"/>
      <c r="E786" s="50"/>
    </row>
    <row r="787" spans="1:5">
      <c r="A787" s="35"/>
      <c r="B787" s="35"/>
      <c r="C787" s="50"/>
      <c r="D787" s="50"/>
      <c r="E787" s="50"/>
    </row>
    <row r="788" spans="1:5">
      <c r="A788" s="35"/>
      <c r="B788" s="35"/>
      <c r="C788" s="50"/>
      <c r="D788" s="50"/>
      <c r="E788" s="50"/>
    </row>
    <row r="789" spans="1:5">
      <c r="A789" s="35"/>
      <c r="B789" s="35"/>
      <c r="C789" s="50"/>
      <c r="D789" s="50"/>
      <c r="E789" s="50"/>
    </row>
    <row r="790" spans="1:5">
      <c r="A790" s="35"/>
      <c r="B790" s="35"/>
      <c r="C790" s="50"/>
      <c r="D790" s="50"/>
      <c r="E790" s="50"/>
    </row>
    <row r="791" spans="1:5">
      <c r="A791" s="35"/>
      <c r="B791" s="35"/>
      <c r="C791" s="50"/>
      <c r="D791" s="50"/>
      <c r="E791" s="50"/>
    </row>
    <row r="792" spans="1:5">
      <c r="A792" s="35"/>
      <c r="B792" s="35"/>
      <c r="C792" s="50"/>
      <c r="D792" s="50"/>
      <c r="E792" s="50"/>
    </row>
    <row r="793" spans="1:5">
      <c r="A793" s="35"/>
      <c r="B793" s="35"/>
      <c r="C793" s="50"/>
      <c r="D793" s="50"/>
      <c r="E793" s="50"/>
    </row>
    <row r="794" spans="1:5">
      <c r="A794" s="35"/>
      <c r="B794" s="35"/>
      <c r="C794" s="50"/>
      <c r="D794" s="50"/>
      <c r="E794" s="50"/>
    </row>
    <row r="795" spans="1:5">
      <c r="A795" s="35"/>
      <c r="B795" s="35"/>
      <c r="C795" s="50"/>
      <c r="D795" s="50"/>
      <c r="E795" s="50"/>
    </row>
    <row r="796" spans="1:5">
      <c r="A796" s="35"/>
      <c r="B796" s="35"/>
      <c r="C796" s="50"/>
      <c r="D796" s="50"/>
      <c r="E796" s="50"/>
    </row>
    <row r="797" spans="1:5">
      <c r="A797" s="35"/>
      <c r="B797" s="35"/>
      <c r="C797" s="50"/>
      <c r="D797" s="50"/>
      <c r="E797" s="50"/>
    </row>
    <row r="798" spans="1:5">
      <c r="A798" s="35"/>
      <c r="B798" s="35"/>
      <c r="C798" s="50"/>
      <c r="D798" s="50"/>
      <c r="E798" s="50"/>
    </row>
    <row r="799" spans="1:5">
      <c r="A799" s="35"/>
      <c r="B799" s="35"/>
      <c r="C799" s="50"/>
      <c r="D799" s="50"/>
      <c r="E799" s="50"/>
    </row>
    <row r="800" spans="1:5">
      <c r="A800" s="35"/>
      <c r="B800" s="35"/>
      <c r="C800" s="50"/>
      <c r="D800" s="50"/>
      <c r="E800" s="50"/>
    </row>
    <row r="801" spans="1:5">
      <c r="A801" s="35"/>
      <c r="B801" s="35"/>
      <c r="C801" s="50"/>
      <c r="D801" s="50"/>
      <c r="E801" s="50"/>
    </row>
    <row r="802" spans="1:5">
      <c r="A802" s="35"/>
      <c r="B802" s="35"/>
      <c r="C802" s="50"/>
      <c r="D802" s="50"/>
      <c r="E802" s="50"/>
    </row>
    <row r="803" spans="1:5">
      <c r="A803" s="35"/>
      <c r="B803" s="35"/>
      <c r="C803" s="50"/>
      <c r="D803" s="50"/>
      <c r="E803" s="50"/>
    </row>
    <row r="804" spans="1:5">
      <c r="A804" s="35"/>
      <c r="B804" s="35"/>
      <c r="C804" s="50"/>
      <c r="D804" s="50"/>
      <c r="E804" s="50"/>
    </row>
    <row r="805" spans="1:5">
      <c r="A805" s="35"/>
      <c r="B805" s="35"/>
      <c r="C805" s="50"/>
      <c r="D805" s="50"/>
      <c r="E805" s="50"/>
    </row>
    <row r="806" spans="1:5">
      <c r="A806" s="35"/>
      <c r="B806" s="35"/>
      <c r="C806" s="50"/>
      <c r="D806" s="50"/>
      <c r="E806" s="50"/>
    </row>
    <row r="807" spans="1:5">
      <c r="A807" s="35"/>
      <c r="B807" s="35"/>
      <c r="C807" s="50"/>
      <c r="D807" s="50"/>
      <c r="E807" s="50"/>
    </row>
    <row r="808" spans="1:5">
      <c r="A808" s="35"/>
      <c r="B808" s="35"/>
      <c r="C808" s="50"/>
      <c r="D808" s="50"/>
      <c r="E808" s="50"/>
    </row>
    <row r="809" spans="1:5">
      <c r="A809" s="35"/>
      <c r="B809" s="35"/>
      <c r="C809" s="50"/>
      <c r="D809" s="50"/>
      <c r="E809" s="50"/>
    </row>
    <row r="810" spans="1:5">
      <c r="A810" s="35"/>
      <c r="B810" s="35"/>
      <c r="C810" s="50"/>
      <c r="D810" s="50"/>
      <c r="E810" s="50"/>
    </row>
    <row r="811" spans="1:5">
      <c r="A811" s="35"/>
      <c r="B811" s="35"/>
      <c r="C811" s="50"/>
      <c r="D811" s="50"/>
      <c r="E811" s="50"/>
    </row>
    <row r="812" spans="1:5">
      <c r="A812" s="35"/>
      <c r="B812" s="35"/>
      <c r="C812" s="50"/>
      <c r="D812" s="50"/>
      <c r="E812" s="50"/>
    </row>
    <row r="813" spans="1:5">
      <c r="A813" s="35"/>
      <c r="B813" s="35"/>
      <c r="C813" s="50"/>
      <c r="D813" s="50"/>
      <c r="E813" s="50"/>
    </row>
    <row r="814" spans="1:5">
      <c r="A814" s="35"/>
      <c r="B814" s="35"/>
      <c r="C814" s="50"/>
      <c r="D814" s="50"/>
      <c r="E814" s="50"/>
    </row>
    <row r="815" spans="1:5">
      <c r="A815" s="35"/>
      <c r="B815" s="35"/>
      <c r="C815" s="50"/>
      <c r="D815" s="50"/>
      <c r="E815" s="50"/>
    </row>
    <row r="816" spans="1:5">
      <c r="A816" s="35"/>
      <c r="B816" s="35"/>
      <c r="C816" s="50"/>
      <c r="D816" s="50"/>
      <c r="E816" s="50"/>
    </row>
    <row r="817" spans="1:5">
      <c r="A817" s="35"/>
      <c r="B817" s="35"/>
      <c r="C817" s="50"/>
      <c r="D817" s="50"/>
      <c r="E817" s="50"/>
    </row>
    <row r="818" spans="1:5">
      <c r="A818" s="35"/>
      <c r="B818" s="35"/>
      <c r="C818" s="50"/>
      <c r="D818" s="50"/>
      <c r="E818" s="50"/>
    </row>
    <row r="819" spans="1:5">
      <c r="A819" s="35"/>
      <c r="B819" s="35"/>
      <c r="C819" s="50"/>
      <c r="D819" s="50"/>
      <c r="E819" s="50"/>
    </row>
    <row r="820" spans="1:5">
      <c r="A820" s="35"/>
      <c r="B820" s="35"/>
      <c r="C820" s="50"/>
      <c r="D820" s="50"/>
      <c r="E820" s="50"/>
    </row>
    <row r="821" spans="1:5">
      <c r="A821" s="35"/>
      <c r="B821" s="35"/>
      <c r="C821" s="50"/>
      <c r="D821" s="50"/>
      <c r="E821" s="50"/>
    </row>
    <row r="822" spans="1:5">
      <c r="A822" s="35"/>
      <c r="B822" s="35"/>
      <c r="C822" s="50"/>
      <c r="D822" s="50"/>
      <c r="E822" s="50"/>
    </row>
    <row r="823" spans="1:5">
      <c r="A823" s="35"/>
      <c r="B823" s="35"/>
      <c r="C823" s="50"/>
      <c r="D823" s="50"/>
      <c r="E823" s="50"/>
    </row>
    <row r="824" spans="1:5">
      <c r="A824" s="35"/>
      <c r="B824" s="35"/>
      <c r="C824" s="50"/>
      <c r="D824" s="50"/>
      <c r="E824" s="50"/>
    </row>
    <row r="825" spans="1:5">
      <c r="A825" s="35"/>
      <c r="B825" s="35"/>
      <c r="C825" s="50"/>
      <c r="D825" s="50"/>
      <c r="E825" s="50"/>
    </row>
    <row r="826" spans="1:5">
      <c r="A826" s="35"/>
      <c r="B826" s="35"/>
      <c r="C826" s="50"/>
      <c r="D826" s="50"/>
      <c r="E826" s="50"/>
    </row>
    <row r="827" spans="1:5">
      <c r="A827" s="35"/>
      <c r="B827" s="35"/>
      <c r="C827" s="50"/>
      <c r="D827" s="50"/>
      <c r="E827" s="50"/>
    </row>
    <row r="828" spans="1:5">
      <c r="A828" s="35"/>
      <c r="B828" s="35"/>
      <c r="C828" s="50"/>
      <c r="D828" s="50"/>
      <c r="E828" s="50"/>
    </row>
    <row r="829" spans="1:5">
      <c r="A829" s="35"/>
      <c r="B829" s="35"/>
      <c r="C829" s="50"/>
      <c r="D829" s="50"/>
      <c r="E829" s="50"/>
    </row>
    <row r="830" spans="1:5">
      <c r="A830" s="35"/>
      <c r="B830" s="35"/>
      <c r="C830" s="50"/>
      <c r="D830" s="50"/>
      <c r="E830" s="50"/>
    </row>
    <row r="831" spans="1:5">
      <c r="A831" s="35"/>
      <c r="B831" s="35"/>
      <c r="C831" s="50"/>
      <c r="D831" s="50"/>
      <c r="E831" s="50"/>
    </row>
    <row r="832" spans="1:5">
      <c r="A832" s="35"/>
      <c r="B832" s="35"/>
      <c r="C832" s="50"/>
      <c r="D832" s="50"/>
      <c r="E832" s="50"/>
    </row>
    <row r="833" spans="1:5">
      <c r="A833" s="35"/>
      <c r="B833" s="35"/>
      <c r="C833" s="50"/>
      <c r="D833" s="50"/>
      <c r="E833" s="50"/>
    </row>
    <row r="834" spans="1:5">
      <c r="A834" s="35"/>
      <c r="B834" s="35"/>
      <c r="C834" s="50"/>
      <c r="D834" s="50"/>
      <c r="E834" s="50"/>
    </row>
    <row r="835" spans="1:5">
      <c r="A835" s="35"/>
      <c r="B835" s="35"/>
      <c r="C835" s="50"/>
      <c r="D835" s="50"/>
      <c r="E835" s="50"/>
    </row>
    <row r="836" spans="1:5">
      <c r="A836" s="35"/>
      <c r="B836" s="35"/>
      <c r="C836" s="50"/>
      <c r="D836" s="50"/>
      <c r="E836" s="50"/>
    </row>
    <row r="837" spans="1:5">
      <c r="A837" s="35"/>
      <c r="B837" s="35"/>
      <c r="C837" s="50"/>
      <c r="D837" s="50"/>
      <c r="E837" s="50"/>
    </row>
    <row r="838" spans="1:5">
      <c r="A838" s="35"/>
      <c r="B838" s="35"/>
      <c r="C838" s="50"/>
      <c r="D838" s="50"/>
      <c r="E838" s="50"/>
    </row>
    <row r="839" spans="1:5">
      <c r="A839" s="35"/>
      <c r="B839" s="35"/>
      <c r="C839" s="50"/>
      <c r="D839" s="50"/>
      <c r="E839" s="50"/>
    </row>
    <row r="840" spans="1:5">
      <c r="A840" s="35"/>
      <c r="B840" s="35"/>
      <c r="C840" s="50"/>
      <c r="D840" s="50"/>
      <c r="E840" s="50"/>
    </row>
    <row r="841" spans="1:5">
      <c r="A841" s="35"/>
      <c r="B841" s="35"/>
      <c r="C841" s="50"/>
      <c r="D841" s="50"/>
      <c r="E841" s="50"/>
    </row>
    <row r="842" spans="1:5">
      <c r="A842" s="35"/>
      <c r="B842" s="35"/>
      <c r="C842" s="50"/>
      <c r="D842" s="50"/>
      <c r="E842" s="50"/>
    </row>
    <row r="843" spans="1:5">
      <c r="A843" s="35"/>
      <c r="B843" s="35"/>
      <c r="C843" s="50"/>
      <c r="D843" s="50"/>
      <c r="E843" s="50"/>
    </row>
    <row r="844" spans="1:5">
      <c r="A844" s="35"/>
      <c r="B844" s="35"/>
      <c r="C844" s="50"/>
      <c r="D844" s="50"/>
      <c r="E844" s="50"/>
    </row>
    <row r="845" spans="1:5">
      <c r="A845" s="35"/>
      <c r="B845" s="35"/>
      <c r="C845" s="50"/>
      <c r="D845" s="50"/>
      <c r="E845" s="50"/>
    </row>
    <row r="846" spans="1:5">
      <c r="A846" s="35"/>
      <c r="B846" s="35"/>
      <c r="C846" s="50"/>
      <c r="D846" s="50"/>
      <c r="E846" s="50"/>
    </row>
    <row r="847" spans="1:5">
      <c r="A847" s="35"/>
      <c r="B847" s="35"/>
      <c r="C847" s="50"/>
      <c r="D847" s="50"/>
      <c r="E847" s="50"/>
    </row>
    <row r="848" spans="1:5">
      <c r="A848" s="35"/>
      <c r="B848" s="35"/>
      <c r="C848" s="50"/>
      <c r="D848" s="50"/>
      <c r="E848" s="50"/>
    </row>
    <row r="849" spans="1:5">
      <c r="A849" s="35"/>
      <c r="B849" s="35"/>
      <c r="C849" s="50"/>
      <c r="D849" s="50"/>
      <c r="E849" s="50"/>
    </row>
    <row r="850" spans="1:5">
      <c r="A850" s="35"/>
      <c r="B850" s="35"/>
      <c r="C850" s="50"/>
      <c r="D850" s="50"/>
      <c r="E850" s="50"/>
    </row>
    <row r="851" spans="1:5">
      <c r="A851" s="35"/>
      <c r="B851" s="35"/>
      <c r="C851" s="50"/>
      <c r="D851" s="50"/>
      <c r="E851" s="50"/>
    </row>
    <row r="852" spans="1:5">
      <c r="A852" s="35"/>
      <c r="B852" s="35"/>
      <c r="C852" s="50"/>
      <c r="D852" s="50"/>
      <c r="E852" s="50"/>
    </row>
    <row r="853" spans="1:5">
      <c r="A853" s="35"/>
      <c r="B853" s="35"/>
      <c r="C853" s="50"/>
      <c r="D853" s="50"/>
      <c r="E853" s="50"/>
    </row>
    <row r="854" spans="1:5">
      <c r="A854" s="35"/>
      <c r="B854" s="35"/>
      <c r="C854" s="50"/>
      <c r="D854" s="50"/>
      <c r="E854" s="50"/>
    </row>
    <row r="855" spans="1:5">
      <c r="A855" s="35"/>
      <c r="B855" s="35"/>
      <c r="C855" s="50"/>
      <c r="D855" s="50"/>
      <c r="E855" s="50"/>
    </row>
    <row r="856" spans="1:5">
      <c r="A856" s="35"/>
      <c r="B856" s="35"/>
      <c r="C856" s="50"/>
      <c r="D856" s="50"/>
      <c r="E856" s="50"/>
    </row>
    <row r="857" spans="1:5">
      <c r="A857" s="35"/>
      <c r="B857" s="35"/>
      <c r="C857" s="50"/>
      <c r="D857" s="50"/>
      <c r="E857" s="50"/>
    </row>
    <row r="858" spans="1:5">
      <c r="A858" s="35"/>
      <c r="B858" s="35"/>
      <c r="C858" s="50"/>
      <c r="D858" s="50"/>
      <c r="E858" s="50"/>
    </row>
    <row r="859" spans="1:5">
      <c r="A859" s="35"/>
      <c r="B859" s="35"/>
      <c r="C859" s="50"/>
      <c r="D859" s="50"/>
      <c r="E859" s="50"/>
    </row>
    <row r="860" spans="1:5">
      <c r="A860" s="35"/>
      <c r="B860" s="35"/>
      <c r="C860" s="50"/>
      <c r="D860" s="50"/>
      <c r="E860" s="50"/>
    </row>
    <row r="861" spans="1:5">
      <c r="A861" s="35"/>
      <c r="B861" s="35"/>
      <c r="C861" s="50"/>
      <c r="D861" s="50"/>
      <c r="E861" s="50"/>
    </row>
    <row r="862" spans="1:5">
      <c r="A862" s="35"/>
      <c r="B862" s="35"/>
      <c r="C862" s="50"/>
      <c r="D862" s="50"/>
      <c r="E862" s="50"/>
    </row>
    <row r="863" spans="1:5">
      <c r="A863" s="35"/>
      <c r="B863" s="35"/>
      <c r="C863" s="50"/>
      <c r="D863" s="50"/>
      <c r="E863" s="50"/>
    </row>
    <row r="864" spans="1:5">
      <c r="A864" s="35"/>
      <c r="B864" s="35"/>
      <c r="C864" s="50"/>
      <c r="D864" s="50"/>
      <c r="E864" s="50"/>
    </row>
    <row r="865" spans="1:5">
      <c r="A865" s="35"/>
      <c r="B865" s="35"/>
      <c r="C865" s="50"/>
      <c r="D865" s="50"/>
      <c r="E865" s="50"/>
    </row>
    <row r="866" spans="1:5">
      <c r="A866" s="35"/>
      <c r="B866" s="35"/>
      <c r="C866" s="50"/>
      <c r="D866" s="50"/>
      <c r="E866" s="50"/>
    </row>
    <row r="867" spans="1:5">
      <c r="A867" s="35"/>
      <c r="B867" s="35"/>
      <c r="C867" s="50"/>
      <c r="D867" s="50"/>
      <c r="E867" s="50"/>
    </row>
    <row r="868" spans="1:5">
      <c r="A868" s="35"/>
      <c r="B868" s="35"/>
      <c r="C868" s="50"/>
      <c r="D868" s="50"/>
      <c r="E868" s="50"/>
    </row>
    <row r="869" spans="1:5">
      <c r="A869" s="35"/>
      <c r="B869" s="35"/>
      <c r="C869" s="50"/>
      <c r="D869" s="50"/>
      <c r="E869" s="50"/>
    </row>
    <row r="870" spans="1:5">
      <c r="A870" s="35"/>
      <c r="B870" s="35"/>
      <c r="C870" s="50"/>
      <c r="D870" s="50"/>
      <c r="E870" s="50"/>
    </row>
    <row r="871" spans="1:5">
      <c r="A871" s="35"/>
      <c r="B871" s="35"/>
      <c r="C871" s="50"/>
      <c r="D871" s="50"/>
      <c r="E871" s="50"/>
    </row>
    <row r="872" spans="1:5">
      <c r="A872" s="35"/>
      <c r="B872" s="35"/>
      <c r="C872" s="50"/>
      <c r="D872" s="50"/>
      <c r="E872" s="50"/>
    </row>
    <row r="873" spans="1:5">
      <c r="A873" s="35"/>
      <c r="B873" s="35"/>
      <c r="C873" s="50"/>
      <c r="D873" s="50"/>
      <c r="E873" s="50"/>
    </row>
    <row r="874" spans="1:5">
      <c r="A874" s="35"/>
      <c r="B874" s="35"/>
      <c r="C874" s="50"/>
      <c r="D874" s="50"/>
      <c r="E874" s="50"/>
    </row>
    <row r="875" spans="1:5">
      <c r="A875" s="35"/>
      <c r="B875" s="35"/>
      <c r="C875" s="50"/>
      <c r="D875" s="50"/>
      <c r="E875" s="50"/>
    </row>
    <row r="876" spans="1:5">
      <c r="A876" s="35"/>
      <c r="B876" s="35"/>
      <c r="C876" s="50"/>
      <c r="D876" s="50"/>
      <c r="E876" s="50"/>
    </row>
    <row r="877" spans="1:5">
      <c r="A877" s="35"/>
      <c r="B877" s="35"/>
      <c r="C877" s="50"/>
      <c r="D877" s="50"/>
      <c r="E877" s="50"/>
    </row>
    <row r="878" spans="1:5">
      <c r="A878" s="35"/>
      <c r="B878" s="35"/>
      <c r="C878" s="50"/>
      <c r="D878" s="50"/>
      <c r="E878" s="50"/>
    </row>
    <row r="879" spans="1:5">
      <c r="A879" s="35"/>
      <c r="B879" s="35"/>
      <c r="C879" s="50"/>
      <c r="D879" s="50"/>
      <c r="E879" s="50"/>
    </row>
    <row r="880" spans="1:5">
      <c r="A880" s="35"/>
      <c r="B880" s="35"/>
      <c r="C880" s="50"/>
      <c r="D880" s="50"/>
      <c r="E880" s="50"/>
    </row>
    <row r="881" spans="1:5">
      <c r="A881" s="35"/>
      <c r="B881" s="35"/>
      <c r="C881" s="50"/>
      <c r="D881" s="50"/>
      <c r="E881" s="50"/>
    </row>
    <row r="882" spans="1:5">
      <c r="A882" s="35"/>
      <c r="B882" s="35"/>
      <c r="C882" s="50"/>
      <c r="D882" s="50"/>
      <c r="E882" s="50"/>
    </row>
    <row r="883" spans="1:5">
      <c r="A883" s="35"/>
      <c r="B883" s="35"/>
      <c r="C883" s="50"/>
      <c r="D883" s="50"/>
      <c r="E883" s="50"/>
    </row>
    <row r="884" spans="1:5">
      <c r="A884" s="35"/>
      <c r="B884" s="35"/>
      <c r="C884" s="50"/>
      <c r="D884" s="50"/>
      <c r="E884" s="50"/>
    </row>
    <row r="885" spans="1:5">
      <c r="A885" s="35"/>
      <c r="B885" s="35"/>
      <c r="C885" s="50"/>
      <c r="D885" s="50"/>
      <c r="E885" s="50"/>
    </row>
    <row r="886" spans="1:5">
      <c r="A886" s="35"/>
      <c r="B886" s="35"/>
      <c r="C886" s="50"/>
      <c r="D886" s="50"/>
      <c r="E886" s="50"/>
    </row>
    <row r="887" spans="1:5">
      <c r="A887" s="35"/>
      <c r="B887" s="35"/>
      <c r="C887" s="50"/>
      <c r="D887" s="50"/>
      <c r="E887" s="50"/>
    </row>
    <row r="888" spans="1:5">
      <c r="A888" s="35"/>
      <c r="B888" s="35"/>
      <c r="C888" s="50"/>
      <c r="D888" s="50"/>
      <c r="E888" s="50"/>
    </row>
    <row r="889" spans="1:5">
      <c r="A889" s="35"/>
      <c r="B889" s="35"/>
      <c r="C889" s="50"/>
      <c r="D889" s="50"/>
      <c r="E889" s="50"/>
    </row>
    <row r="890" spans="1:5">
      <c r="A890" s="35"/>
      <c r="B890" s="35"/>
      <c r="C890" s="50"/>
      <c r="D890" s="50"/>
      <c r="E890" s="50"/>
    </row>
    <row r="891" spans="1:5">
      <c r="A891" s="35"/>
      <c r="B891" s="35"/>
      <c r="C891" s="50"/>
      <c r="D891" s="50"/>
      <c r="E891" s="50"/>
    </row>
    <row r="892" spans="1:5">
      <c r="A892" s="35"/>
      <c r="B892" s="35"/>
      <c r="C892" s="50"/>
      <c r="D892" s="50"/>
      <c r="E892" s="50"/>
    </row>
    <row r="893" spans="1:5">
      <c r="A893" s="35"/>
      <c r="B893" s="35"/>
      <c r="C893" s="50"/>
      <c r="D893" s="50"/>
      <c r="E893" s="50"/>
    </row>
    <row r="894" spans="1:5">
      <c r="A894" s="35"/>
      <c r="B894" s="35"/>
      <c r="C894" s="50"/>
      <c r="D894" s="50"/>
      <c r="E894" s="50"/>
    </row>
    <row r="895" spans="1:5">
      <c r="A895" s="35"/>
      <c r="B895" s="35"/>
      <c r="C895" s="50"/>
      <c r="D895" s="50"/>
      <c r="E895" s="50"/>
    </row>
    <row r="896" spans="1:5">
      <c r="A896" s="35"/>
      <c r="B896" s="35"/>
      <c r="C896" s="50"/>
      <c r="D896" s="50"/>
      <c r="E896" s="50"/>
    </row>
    <row r="897" spans="1:5">
      <c r="A897" s="35"/>
      <c r="B897" s="35"/>
      <c r="C897" s="50"/>
      <c r="D897" s="50"/>
      <c r="E897" s="50"/>
    </row>
    <row r="898" spans="1:5">
      <c r="A898" s="35"/>
      <c r="B898" s="35"/>
      <c r="C898" s="50"/>
      <c r="D898" s="50"/>
      <c r="E898" s="50"/>
    </row>
    <row r="899" spans="1:5">
      <c r="A899" s="35"/>
      <c r="B899" s="35"/>
      <c r="C899" s="50"/>
      <c r="D899" s="50"/>
      <c r="E899" s="50"/>
    </row>
    <row r="900" spans="1:5">
      <c r="A900" s="35"/>
      <c r="B900" s="35"/>
      <c r="C900" s="50"/>
      <c r="D900" s="50"/>
      <c r="E900" s="50"/>
    </row>
    <row r="901" spans="1:5">
      <c r="A901" s="35"/>
      <c r="B901" s="35"/>
      <c r="C901" s="50"/>
      <c r="D901" s="50"/>
      <c r="E901" s="50"/>
    </row>
    <row r="902" spans="1:5">
      <c r="A902" s="35"/>
      <c r="B902" s="35"/>
      <c r="C902" s="50"/>
      <c r="D902" s="50"/>
      <c r="E902" s="50"/>
    </row>
    <row r="903" spans="1:5">
      <c r="A903" s="35"/>
      <c r="B903" s="35"/>
      <c r="C903" s="50"/>
      <c r="D903" s="50"/>
      <c r="E903" s="50"/>
    </row>
    <row r="904" spans="1:5">
      <c r="A904" s="35"/>
      <c r="B904" s="35"/>
      <c r="C904" s="50"/>
      <c r="D904" s="50"/>
      <c r="E904" s="50"/>
    </row>
    <row r="905" spans="1:5">
      <c r="A905" s="35"/>
      <c r="B905" s="35"/>
      <c r="C905" s="50"/>
      <c r="D905" s="50"/>
      <c r="E905" s="50"/>
    </row>
    <row r="906" spans="1:5">
      <c r="A906" s="35"/>
      <c r="B906" s="35"/>
      <c r="C906" s="50"/>
      <c r="D906" s="50"/>
      <c r="E906" s="50"/>
    </row>
    <row r="907" spans="1:5">
      <c r="A907" s="35"/>
      <c r="B907" s="35"/>
      <c r="C907" s="50"/>
      <c r="D907" s="50"/>
      <c r="E907" s="50"/>
    </row>
    <row r="908" spans="1:5">
      <c r="A908" s="35"/>
      <c r="B908" s="35"/>
      <c r="C908" s="50"/>
      <c r="D908" s="50"/>
      <c r="E908" s="50"/>
    </row>
    <row r="909" spans="1:5">
      <c r="A909" s="35"/>
      <c r="B909" s="35"/>
      <c r="C909" s="50"/>
      <c r="D909" s="50"/>
      <c r="E909" s="50"/>
    </row>
    <row r="910" spans="1:5">
      <c r="A910" s="35"/>
      <c r="B910" s="35"/>
      <c r="C910" s="50"/>
      <c r="D910" s="50"/>
      <c r="E910" s="50"/>
    </row>
    <row r="911" spans="1:5">
      <c r="A911" s="35"/>
      <c r="B911" s="35"/>
      <c r="C911" s="50"/>
      <c r="D911" s="50"/>
      <c r="E911" s="50"/>
    </row>
    <row r="912" spans="1:5">
      <c r="A912" s="35"/>
      <c r="B912" s="35"/>
      <c r="C912" s="50"/>
      <c r="D912" s="50"/>
      <c r="E912" s="50"/>
    </row>
    <row r="913" spans="1:5">
      <c r="A913" s="35"/>
      <c r="B913" s="35"/>
      <c r="C913" s="50"/>
      <c r="D913" s="50"/>
      <c r="E913" s="50"/>
    </row>
    <row r="914" spans="1:5">
      <c r="A914" s="35"/>
      <c r="B914" s="35"/>
      <c r="C914" s="50"/>
      <c r="D914" s="50"/>
      <c r="E914" s="50"/>
    </row>
    <row r="915" spans="1:5">
      <c r="A915" s="35"/>
      <c r="B915" s="35"/>
      <c r="C915" s="50"/>
      <c r="D915" s="50"/>
      <c r="E915" s="50"/>
    </row>
    <row r="916" spans="1:5">
      <c r="A916" s="35"/>
      <c r="B916" s="35"/>
      <c r="C916" s="50"/>
      <c r="D916" s="50"/>
      <c r="E916" s="50"/>
    </row>
    <row r="917" spans="1:5">
      <c r="A917" s="35"/>
      <c r="B917" s="35"/>
      <c r="C917" s="50"/>
      <c r="D917" s="50"/>
      <c r="E917" s="50"/>
    </row>
    <row r="918" spans="1:5">
      <c r="A918" s="35"/>
      <c r="B918" s="35"/>
      <c r="C918" s="50"/>
      <c r="D918" s="50"/>
      <c r="E918" s="50"/>
    </row>
    <row r="919" spans="1:5">
      <c r="A919" s="35"/>
      <c r="B919" s="35"/>
      <c r="C919" s="50"/>
      <c r="D919" s="50"/>
      <c r="E919" s="50"/>
    </row>
    <row r="920" spans="1:5">
      <c r="A920" s="35"/>
      <c r="B920" s="35"/>
      <c r="C920" s="50"/>
      <c r="D920" s="50"/>
      <c r="E920" s="50"/>
    </row>
    <row r="921" spans="1:5">
      <c r="A921" s="35"/>
      <c r="B921" s="35"/>
      <c r="C921" s="50"/>
      <c r="D921" s="50"/>
      <c r="E921" s="50"/>
    </row>
    <row r="922" spans="1:5">
      <c r="A922" s="35"/>
      <c r="B922" s="35"/>
      <c r="C922" s="50"/>
      <c r="D922" s="50"/>
      <c r="E922" s="50"/>
    </row>
    <row r="923" spans="1:5">
      <c r="A923" s="35"/>
      <c r="B923" s="35"/>
      <c r="C923" s="50"/>
      <c r="D923" s="50"/>
      <c r="E923" s="50"/>
    </row>
    <row r="924" spans="1:5">
      <c r="A924" s="35"/>
      <c r="B924" s="35"/>
      <c r="C924" s="50"/>
      <c r="D924" s="50"/>
      <c r="E924" s="50"/>
    </row>
    <row r="925" spans="1:5">
      <c r="A925" s="35"/>
      <c r="B925" s="35"/>
      <c r="C925" s="50"/>
      <c r="D925" s="50"/>
      <c r="E925" s="50"/>
    </row>
    <row r="926" spans="1:5">
      <c r="A926" s="35"/>
      <c r="B926" s="35"/>
      <c r="C926" s="50"/>
      <c r="D926" s="50"/>
      <c r="E926" s="50"/>
    </row>
    <row r="927" spans="1:5">
      <c r="A927" s="35"/>
      <c r="B927" s="35"/>
      <c r="C927" s="50"/>
      <c r="D927" s="50"/>
      <c r="E927" s="50"/>
    </row>
    <row r="928" spans="1:5">
      <c r="A928" s="35"/>
      <c r="B928" s="35"/>
      <c r="C928" s="50"/>
      <c r="D928" s="50"/>
      <c r="E928" s="50"/>
    </row>
    <row r="929" spans="1:5">
      <c r="A929" s="35"/>
      <c r="B929" s="35"/>
      <c r="C929" s="50"/>
      <c r="D929" s="50"/>
      <c r="E929" s="50"/>
    </row>
    <row r="930" spans="1:5">
      <c r="A930" s="35"/>
      <c r="B930" s="35"/>
      <c r="C930" s="50"/>
      <c r="D930" s="50"/>
      <c r="E930" s="50"/>
    </row>
    <row r="931" spans="1:5">
      <c r="A931" s="35"/>
      <c r="B931" s="35"/>
      <c r="C931" s="50"/>
      <c r="D931" s="50"/>
      <c r="E931" s="50"/>
    </row>
    <row r="932" spans="1:5">
      <c r="A932" s="35"/>
      <c r="B932" s="35"/>
      <c r="C932" s="50"/>
      <c r="D932" s="50"/>
      <c r="E932" s="50"/>
    </row>
    <row r="933" spans="1:5">
      <c r="A933" s="35"/>
      <c r="B933" s="35"/>
      <c r="C933" s="50"/>
      <c r="D933" s="50"/>
      <c r="E933" s="50"/>
    </row>
    <row r="934" spans="1:5">
      <c r="A934" s="35"/>
      <c r="B934" s="35"/>
      <c r="C934" s="50"/>
      <c r="D934" s="50"/>
      <c r="E934" s="50"/>
    </row>
    <row r="935" spans="1:5">
      <c r="A935" s="35"/>
      <c r="B935" s="35"/>
      <c r="C935" s="50"/>
      <c r="D935" s="50"/>
      <c r="E935" s="50"/>
    </row>
    <row r="936" spans="1:5">
      <c r="A936" s="35"/>
      <c r="B936" s="35"/>
      <c r="C936" s="50"/>
      <c r="D936" s="50"/>
      <c r="E936" s="50"/>
    </row>
    <row r="937" spans="1:5">
      <c r="A937" s="35"/>
      <c r="B937" s="35"/>
      <c r="C937" s="50"/>
      <c r="D937" s="50"/>
      <c r="E937" s="50"/>
    </row>
    <row r="938" spans="1:5">
      <c r="A938" s="35"/>
      <c r="B938" s="35"/>
      <c r="C938" s="50"/>
      <c r="D938" s="50"/>
      <c r="E938" s="50"/>
    </row>
    <row r="939" spans="1:5">
      <c r="A939" s="35"/>
      <c r="B939" s="35"/>
      <c r="C939" s="50"/>
      <c r="D939" s="50"/>
      <c r="E939" s="50"/>
    </row>
    <row r="940" spans="1:5">
      <c r="A940" s="35"/>
      <c r="B940" s="35"/>
      <c r="C940" s="50"/>
      <c r="D940" s="50"/>
      <c r="E940" s="50"/>
    </row>
    <row r="941" spans="1:5">
      <c r="A941" s="35"/>
      <c r="B941" s="35"/>
      <c r="C941" s="50"/>
      <c r="D941" s="50"/>
      <c r="E941" s="50"/>
    </row>
    <row r="942" spans="1:5">
      <c r="A942" s="35"/>
      <c r="B942" s="35"/>
      <c r="C942" s="50"/>
      <c r="D942" s="50"/>
      <c r="E942" s="50"/>
    </row>
    <row r="943" spans="1:5">
      <c r="A943" s="35"/>
      <c r="B943" s="35"/>
      <c r="C943" s="50"/>
      <c r="D943" s="50"/>
      <c r="E943" s="50"/>
    </row>
    <row r="944" spans="1:5">
      <c r="A944" s="35"/>
      <c r="B944" s="35"/>
      <c r="C944" s="50"/>
      <c r="D944" s="50"/>
      <c r="E944" s="50"/>
    </row>
    <row r="945" spans="1:5">
      <c r="A945" s="35"/>
      <c r="B945" s="35"/>
      <c r="C945" s="50"/>
      <c r="D945" s="50"/>
      <c r="E945" s="50"/>
    </row>
    <row r="946" spans="1:5">
      <c r="A946" s="35"/>
      <c r="B946" s="35"/>
      <c r="C946" s="50"/>
      <c r="D946" s="50"/>
      <c r="E946" s="50"/>
    </row>
    <row r="947" spans="1:5">
      <c r="A947" s="35"/>
      <c r="B947" s="35"/>
      <c r="C947" s="50"/>
      <c r="D947" s="50"/>
      <c r="E947" s="50"/>
    </row>
    <row r="948" spans="1:5">
      <c r="A948" s="35"/>
      <c r="B948" s="35"/>
      <c r="C948" s="50"/>
      <c r="D948" s="50"/>
      <c r="E948" s="50"/>
    </row>
    <row r="949" spans="1:5">
      <c r="A949" s="35"/>
      <c r="B949" s="35"/>
      <c r="C949" s="50"/>
      <c r="D949" s="50"/>
      <c r="E949" s="50"/>
    </row>
    <row r="950" spans="1:5">
      <c r="A950" s="35"/>
      <c r="B950" s="35"/>
      <c r="C950" s="50"/>
      <c r="D950" s="50"/>
      <c r="E950" s="50"/>
    </row>
    <row r="951" spans="1:5">
      <c r="A951" s="35"/>
      <c r="B951" s="35"/>
      <c r="C951" s="50"/>
      <c r="D951" s="50"/>
      <c r="E951" s="50"/>
    </row>
    <row r="952" spans="1:5">
      <c r="A952" s="35"/>
      <c r="B952" s="35"/>
      <c r="C952" s="50"/>
      <c r="D952" s="50"/>
      <c r="E952" s="50"/>
    </row>
    <row r="953" spans="1:5">
      <c r="A953" s="35"/>
      <c r="B953" s="35"/>
      <c r="C953" s="50"/>
      <c r="D953" s="50"/>
      <c r="E953" s="50"/>
    </row>
    <row r="954" spans="1:5">
      <c r="A954" s="35"/>
      <c r="B954" s="35"/>
      <c r="C954" s="50"/>
      <c r="D954" s="50"/>
      <c r="E954" s="50"/>
    </row>
    <row r="955" spans="1:5">
      <c r="A955" s="35"/>
      <c r="B955" s="35"/>
      <c r="C955" s="50"/>
      <c r="D955" s="50"/>
      <c r="E955" s="50"/>
    </row>
    <row r="956" spans="1:5">
      <c r="A956" s="35"/>
      <c r="B956" s="35"/>
      <c r="C956" s="50"/>
      <c r="D956" s="50"/>
      <c r="E956" s="50"/>
    </row>
    <row r="957" spans="1:5">
      <c r="A957" s="35"/>
      <c r="B957" s="35"/>
      <c r="C957" s="50"/>
      <c r="D957" s="50"/>
      <c r="E957" s="50"/>
    </row>
    <row r="958" spans="1:5">
      <c r="A958" s="35"/>
      <c r="B958" s="35"/>
      <c r="C958" s="50"/>
      <c r="D958" s="50"/>
      <c r="E958" s="50"/>
    </row>
  </sheetData>
  <mergeCells count="2">
    <mergeCell ref="C1:E1"/>
    <mergeCell ref="C2:E2"/>
  </mergeCells>
  <pageMargins left="0.78740157499999996" right="0.78740157499999996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E40"/>
  <sheetViews>
    <sheetView zoomScale="125" zoomScaleNormal="125" zoomScalePageLayoutView="125" workbookViewId="0">
      <selection activeCell="C48" sqref="C48"/>
    </sheetView>
  </sheetViews>
  <sheetFormatPr baseColWidth="10" defaultRowHeight="15" outlineLevelRow="1" x14ac:dyDescent="0"/>
  <cols>
    <col min="1" max="1" width="30.33203125" style="1" customWidth="1"/>
    <col min="2" max="2" width="5.1640625" style="1" bestFit="1" customWidth="1"/>
    <col min="3" max="3" width="8.6640625" bestFit="1" customWidth="1"/>
    <col min="4" max="4" width="7.6640625" bestFit="1" customWidth="1"/>
    <col min="5" max="5" width="8" bestFit="1" customWidth="1"/>
  </cols>
  <sheetData>
    <row r="1" spans="1:5" s="1" customFormat="1">
      <c r="A1" s="3"/>
      <c r="B1" s="3"/>
      <c r="C1" s="204" t="s">
        <v>78</v>
      </c>
      <c r="D1" s="204"/>
      <c r="E1" s="204"/>
    </row>
    <row r="2" spans="1:5" s="2" customFormat="1">
      <c r="A2" s="4"/>
      <c r="B2" s="4"/>
      <c r="C2" s="205" t="s">
        <v>0</v>
      </c>
      <c r="D2" s="205"/>
      <c r="E2" s="205"/>
    </row>
    <row r="3" spans="1:5" s="2" customFormat="1">
      <c r="A3" s="4"/>
      <c r="B3" s="4"/>
      <c r="C3" s="5" t="s">
        <v>23</v>
      </c>
      <c r="D3" s="5" t="s">
        <v>24</v>
      </c>
      <c r="E3" s="5" t="s">
        <v>25</v>
      </c>
    </row>
    <row r="4" spans="1:5" collapsed="1">
      <c r="A4" s="10" t="s">
        <v>28</v>
      </c>
      <c r="B4" s="10">
        <v>1000</v>
      </c>
      <c r="C4" s="11">
        <f>C5+C6+C7+C8+C9+C10+C11+C12+C13+C14+C15+C16+C17+C18+C19+C20+C21+C22</f>
        <v>83500</v>
      </c>
      <c r="D4" s="11">
        <f>D5+D6+D7+D8+D9+D10+D11+D12+D13+D14+D15+D16+D17+D18+D19+D20+D21+D22</f>
        <v>137500</v>
      </c>
      <c r="E4" s="11">
        <f>C4-D4</f>
        <v>-54000</v>
      </c>
    </row>
    <row r="5" spans="1:5" hidden="1" outlineLevel="1">
      <c r="A5" s="7" t="s">
        <v>42</v>
      </c>
      <c r="B5" s="149">
        <v>1001</v>
      </c>
      <c r="C5" s="6">
        <v>60000</v>
      </c>
      <c r="D5" s="6">
        <v>2500</v>
      </c>
      <c r="E5" s="6">
        <f>C5-D5</f>
        <v>57500</v>
      </c>
    </row>
    <row r="6" spans="1:5" hidden="1" outlineLevel="1">
      <c r="A6" s="7" t="s">
        <v>47</v>
      </c>
      <c r="B6" s="149">
        <v>1002</v>
      </c>
      <c r="C6" s="6">
        <f>40*400</f>
        <v>16000</v>
      </c>
      <c r="D6" s="51"/>
      <c r="E6" s="6">
        <f>C6-D6</f>
        <v>16000</v>
      </c>
    </row>
    <row r="7" spans="1:5" hidden="1" outlineLevel="1">
      <c r="A7" s="7" t="s">
        <v>15</v>
      </c>
      <c r="B7" s="149">
        <v>1003</v>
      </c>
      <c r="C7" s="6">
        <v>0</v>
      </c>
      <c r="D7" s="6">
        <f>C7*20/100</f>
        <v>0</v>
      </c>
      <c r="E7" s="6">
        <f t="shared" ref="E7:E22" si="0">C7-D7</f>
        <v>0</v>
      </c>
    </row>
    <row r="8" spans="1:5" hidden="1" outlineLevel="1">
      <c r="A8" s="7" t="s">
        <v>19</v>
      </c>
      <c r="B8" s="149">
        <v>1004</v>
      </c>
      <c r="C8" s="6">
        <v>0</v>
      </c>
      <c r="D8" s="6">
        <v>0</v>
      </c>
      <c r="E8" s="6">
        <f t="shared" si="0"/>
        <v>0</v>
      </c>
    </row>
    <row r="9" spans="1:5" hidden="1" outlineLevel="1">
      <c r="A9" s="7" t="s">
        <v>20</v>
      </c>
      <c r="B9" s="149">
        <v>1005</v>
      </c>
      <c r="C9" s="6">
        <v>0</v>
      </c>
      <c r="D9" s="6">
        <v>0</v>
      </c>
      <c r="E9" s="6">
        <f t="shared" si="0"/>
        <v>0</v>
      </c>
    </row>
    <row r="10" spans="1:5" hidden="1" outlineLevel="1">
      <c r="A10" s="7" t="s">
        <v>127</v>
      </c>
      <c r="B10" s="149">
        <v>1006</v>
      </c>
      <c r="C10" s="51"/>
      <c r="D10" s="6">
        <v>20000</v>
      </c>
      <c r="E10" s="6">
        <f t="shared" si="0"/>
        <v>-20000</v>
      </c>
    </row>
    <row r="11" spans="1:5" hidden="1" outlineLevel="1">
      <c r="A11" s="7" t="s">
        <v>48</v>
      </c>
      <c r="B11" s="149">
        <v>1007</v>
      </c>
      <c r="C11" s="6">
        <v>0</v>
      </c>
      <c r="D11" s="6">
        <v>27000</v>
      </c>
      <c r="E11" s="6">
        <f t="shared" si="0"/>
        <v>-27000</v>
      </c>
    </row>
    <row r="12" spans="1:5" hidden="1" outlineLevel="1">
      <c r="A12" s="7" t="s">
        <v>56</v>
      </c>
      <c r="B12" s="149">
        <v>1008</v>
      </c>
      <c r="C12" s="51"/>
      <c r="D12" s="6">
        <v>10000</v>
      </c>
      <c r="E12" s="6">
        <f t="shared" si="0"/>
        <v>-10000</v>
      </c>
    </row>
    <row r="13" spans="1:5" hidden="1" outlineLevel="1">
      <c r="A13" s="7" t="s">
        <v>49</v>
      </c>
      <c r="B13" s="149">
        <v>1010</v>
      </c>
      <c r="C13" s="51"/>
      <c r="D13" s="6">
        <v>23000</v>
      </c>
      <c r="E13" s="6">
        <f t="shared" si="0"/>
        <v>-23000</v>
      </c>
    </row>
    <row r="14" spans="1:5" hidden="1" outlineLevel="1">
      <c r="A14" s="7" t="s">
        <v>50</v>
      </c>
      <c r="B14" s="149">
        <v>1011</v>
      </c>
      <c r="C14" s="6">
        <v>0</v>
      </c>
      <c r="D14" s="6">
        <v>6000</v>
      </c>
      <c r="E14" s="6">
        <f t="shared" si="0"/>
        <v>-6000</v>
      </c>
    </row>
    <row r="15" spans="1:5" hidden="1" outlineLevel="1">
      <c r="A15" s="7" t="s">
        <v>43</v>
      </c>
      <c r="B15" s="149">
        <v>1012</v>
      </c>
      <c r="C15" s="51"/>
      <c r="D15" s="6">
        <v>0</v>
      </c>
      <c r="E15" s="6">
        <f t="shared" si="0"/>
        <v>0</v>
      </c>
    </row>
    <row r="16" spans="1:5" hidden="1" outlineLevel="1">
      <c r="A16" s="7" t="s">
        <v>58</v>
      </c>
      <c r="B16" s="149">
        <v>1013</v>
      </c>
      <c r="C16" s="6">
        <v>0</v>
      </c>
      <c r="D16" s="6">
        <v>0</v>
      </c>
      <c r="E16" s="6">
        <f t="shared" si="0"/>
        <v>0</v>
      </c>
    </row>
    <row r="17" spans="1:5" hidden="1" outlineLevel="1">
      <c r="A17" s="7" t="s">
        <v>51</v>
      </c>
      <c r="B17" s="149">
        <v>1014</v>
      </c>
      <c r="C17" s="12">
        <v>0</v>
      </c>
      <c r="D17" s="6">
        <v>0</v>
      </c>
      <c r="E17" s="6">
        <f t="shared" si="0"/>
        <v>0</v>
      </c>
    </row>
    <row r="18" spans="1:5" hidden="1" outlineLevel="1">
      <c r="A18" s="7" t="s">
        <v>59</v>
      </c>
      <c r="B18" s="149">
        <v>1015</v>
      </c>
      <c r="C18" s="51"/>
      <c r="D18" s="6">
        <v>2000</v>
      </c>
      <c r="E18" s="6">
        <f t="shared" si="0"/>
        <v>-2000</v>
      </c>
    </row>
    <row r="19" spans="1:5" hidden="1" outlineLevel="1">
      <c r="A19" s="7" t="s">
        <v>135</v>
      </c>
      <c r="B19" s="149">
        <v>1016</v>
      </c>
      <c r="C19" s="51"/>
      <c r="D19" s="6">
        <v>35000</v>
      </c>
      <c r="E19" s="6">
        <f t="shared" si="0"/>
        <v>-35000</v>
      </c>
    </row>
    <row r="20" spans="1:5" hidden="1" outlineLevel="1">
      <c r="A20" s="7" t="s">
        <v>52</v>
      </c>
      <c r="B20" s="7">
        <v>1017</v>
      </c>
      <c r="C20" s="12">
        <v>0</v>
      </c>
      <c r="D20" s="6">
        <v>0</v>
      </c>
      <c r="E20" s="6">
        <f t="shared" si="0"/>
        <v>0</v>
      </c>
    </row>
    <row r="21" spans="1:5" hidden="1" outlineLevel="1">
      <c r="A21" s="113" t="s">
        <v>60</v>
      </c>
      <c r="B21" s="7">
        <v>1018</v>
      </c>
      <c r="C21" s="6">
        <v>7500</v>
      </c>
      <c r="D21" s="6">
        <v>10000</v>
      </c>
      <c r="E21" s="6">
        <f t="shared" si="0"/>
        <v>-2500</v>
      </c>
    </row>
    <row r="22" spans="1:5" hidden="1" outlineLevel="1">
      <c r="A22" s="113" t="s">
        <v>44</v>
      </c>
      <c r="B22" s="7">
        <v>1019</v>
      </c>
      <c r="C22" s="12">
        <v>0</v>
      </c>
      <c r="D22" s="6">
        <v>2000</v>
      </c>
      <c r="E22" s="6">
        <f t="shared" si="0"/>
        <v>-2000</v>
      </c>
    </row>
    <row r="23" spans="1:5" collapsed="1">
      <c r="A23" s="10" t="s">
        <v>2</v>
      </c>
      <c r="B23" s="10">
        <v>2000</v>
      </c>
      <c r="C23" s="11">
        <f>C24</f>
        <v>0</v>
      </c>
      <c r="D23" s="11">
        <f>D24</f>
        <v>5000</v>
      </c>
      <c r="E23" s="11">
        <f>C23-D23</f>
        <v>-5000</v>
      </c>
    </row>
    <row r="24" spans="1:5" hidden="1" outlineLevel="1">
      <c r="A24" s="7" t="s">
        <v>53</v>
      </c>
      <c r="B24" s="7">
        <v>2005</v>
      </c>
      <c r="C24" s="12">
        <v>0</v>
      </c>
      <c r="D24" s="12">
        <v>5000</v>
      </c>
      <c r="E24" s="6">
        <f t="shared" ref="E24" si="1">C24-D24</f>
        <v>-5000</v>
      </c>
    </row>
    <row r="25" spans="1:5" collapsed="1">
      <c r="A25" s="10" t="s">
        <v>3</v>
      </c>
      <c r="B25" s="10">
        <v>3000</v>
      </c>
      <c r="C25" s="11">
        <f>C26+C27</f>
        <v>35000</v>
      </c>
      <c r="D25" s="11">
        <f>D26+D27</f>
        <v>85000</v>
      </c>
      <c r="E25" s="11">
        <f>C25-D25</f>
        <v>-50000</v>
      </c>
    </row>
    <row r="26" spans="1:5" hidden="1" outlineLevel="1">
      <c r="A26" s="7" t="s">
        <v>126</v>
      </c>
      <c r="B26" s="7">
        <v>3004</v>
      </c>
      <c r="C26" s="6">
        <v>35000</v>
      </c>
      <c r="D26" s="6">
        <v>35000</v>
      </c>
      <c r="E26" s="6">
        <f>C26-D26</f>
        <v>0</v>
      </c>
    </row>
    <row r="27" spans="1:5" hidden="1" outlineLevel="1">
      <c r="A27" s="7" t="s">
        <v>74</v>
      </c>
      <c r="B27" s="7">
        <v>3003</v>
      </c>
      <c r="C27" s="6">
        <v>0</v>
      </c>
      <c r="D27" s="6">
        <v>50000</v>
      </c>
      <c r="E27" s="6">
        <f>C27-D27</f>
        <v>-50000</v>
      </c>
    </row>
    <row r="28" spans="1:5" collapsed="1">
      <c r="A28" s="10" t="s">
        <v>5</v>
      </c>
      <c r="B28" s="10">
        <v>4000</v>
      </c>
      <c r="C28" s="11">
        <f>SUM(C29:C30)</f>
        <v>415000</v>
      </c>
      <c r="D28" s="11">
        <f>SUM(D29:D30)</f>
        <v>400000</v>
      </c>
      <c r="E28" s="11">
        <f>C28-D28</f>
        <v>15000</v>
      </c>
    </row>
    <row r="29" spans="1:5" hidden="1" outlineLevel="1">
      <c r="A29" s="7" t="s">
        <v>73</v>
      </c>
      <c r="B29" s="7">
        <v>4008</v>
      </c>
      <c r="C29" s="7">
        <v>415000</v>
      </c>
      <c r="D29" s="7">
        <v>400000</v>
      </c>
      <c r="E29" s="7">
        <f t="shared" ref="E29:E30" si="2">C29-D29</f>
        <v>15000</v>
      </c>
    </row>
    <row r="30" spans="1:5" hidden="1" outlineLevel="1">
      <c r="A30" s="8" t="s">
        <v>46</v>
      </c>
      <c r="B30" s="8">
        <v>4003</v>
      </c>
      <c r="C30" s="7">
        <v>0</v>
      </c>
      <c r="D30" s="7">
        <v>0</v>
      </c>
      <c r="E30" s="7">
        <f t="shared" si="2"/>
        <v>0</v>
      </c>
    </row>
    <row r="31" spans="1:5" collapsed="1">
      <c r="A31" s="10" t="s">
        <v>4</v>
      </c>
      <c r="B31" s="10">
        <v>5000</v>
      </c>
      <c r="C31" s="11">
        <f>C32+C33</f>
        <v>0</v>
      </c>
      <c r="D31" s="11">
        <f>SUM(D32+D33)</f>
        <v>6000</v>
      </c>
      <c r="E31" s="11">
        <f>C31-D31</f>
        <v>-6000</v>
      </c>
    </row>
    <row r="32" spans="1:5" hidden="1" outlineLevel="1">
      <c r="A32" s="7" t="s">
        <v>27</v>
      </c>
      <c r="B32" s="7">
        <v>5011</v>
      </c>
      <c r="C32" s="51"/>
      <c r="D32" s="6">
        <v>5000</v>
      </c>
      <c r="E32" s="7">
        <f t="shared" ref="E32:E33" si="3">C32-D32</f>
        <v>-5000</v>
      </c>
    </row>
    <row r="33" spans="1:5" hidden="1" outlineLevel="1">
      <c r="A33" s="7" t="s">
        <v>31</v>
      </c>
      <c r="B33" s="7">
        <v>5012</v>
      </c>
      <c r="C33" s="51"/>
      <c r="D33" s="6">
        <v>1000</v>
      </c>
      <c r="E33" s="7">
        <f t="shared" si="3"/>
        <v>-1000</v>
      </c>
    </row>
    <row r="34" spans="1:5">
      <c r="A34" s="10" t="s">
        <v>29</v>
      </c>
      <c r="B34" s="10"/>
      <c r="C34" s="11">
        <v>0</v>
      </c>
      <c r="D34" s="11">
        <v>0</v>
      </c>
      <c r="E34" s="11">
        <f>C34-D34</f>
        <v>0</v>
      </c>
    </row>
    <row r="35" spans="1:5">
      <c r="A35" s="13" t="s">
        <v>34</v>
      </c>
      <c r="B35" s="13"/>
      <c r="C35" s="14">
        <f>SUM(C4+C23+C25+C28+C31+C34)</f>
        <v>533500</v>
      </c>
      <c r="D35" s="14">
        <f>SUM(D4+D23+D25+D28+D31+D34)</f>
        <v>633500</v>
      </c>
      <c r="E35" s="14">
        <f>C35-D35</f>
        <v>-100000</v>
      </c>
    </row>
    <row r="36" spans="1:5">
      <c r="A36" s="9"/>
      <c r="B36" s="9"/>
    </row>
    <row r="37" spans="1:5">
      <c r="A37" s="9"/>
      <c r="B37" s="9"/>
    </row>
    <row r="38" spans="1:5">
      <c r="A38" s="9"/>
      <c r="B38" s="9"/>
    </row>
    <row r="39" spans="1:5">
      <c r="A39" s="9"/>
      <c r="B39" s="9"/>
    </row>
    <row r="40" spans="1:5">
      <c r="A40" s="9"/>
      <c r="B40" s="9"/>
    </row>
  </sheetData>
  <mergeCells count="2">
    <mergeCell ref="C1:E1"/>
    <mergeCell ref="C2:E2"/>
  </mergeCells>
  <pageMargins left="0.78740157499999996" right="0.78740157499999996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E37"/>
  <sheetViews>
    <sheetView zoomScale="125" zoomScaleNormal="125" zoomScalePageLayoutView="125" workbookViewId="0">
      <selection activeCell="G31" sqref="G31"/>
    </sheetView>
  </sheetViews>
  <sheetFormatPr baseColWidth="10" defaultRowHeight="15" outlineLevelRow="1" x14ac:dyDescent="0"/>
  <cols>
    <col min="1" max="1" width="30.33203125" style="1" customWidth="1"/>
    <col min="2" max="2" width="5.1640625" style="1" bestFit="1" customWidth="1"/>
    <col min="3" max="3" width="8.6640625" bestFit="1" customWidth="1"/>
    <col min="4" max="4" width="7.6640625" bestFit="1" customWidth="1"/>
    <col min="5" max="5" width="8" bestFit="1" customWidth="1"/>
  </cols>
  <sheetData>
    <row r="1" spans="1:5" s="1" customFormat="1">
      <c r="A1" s="3"/>
      <c r="B1" s="3"/>
      <c r="C1" s="204" t="s">
        <v>80</v>
      </c>
      <c r="D1" s="204"/>
      <c r="E1" s="204"/>
    </row>
    <row r="2" spans="1:5" s="2" customFormat="1">
      <c r="A2" s="4"/>
      <c r="B2" s="4"/>
      <c r="C2" s="205" t="s">
        <v>0</v>
      </c>
      <c r="D2" s="205"/>
      <c r="E2" s="205"/>
    </row>
    <row r="3" spans="1:5" s="2" customFormat="1">
      <c r="A3" s="4"/>
      <c r="B3" s="4"/>
      <c r="C3" s="5" t="s">
        <v>23</v>
      </c>
      <c r="D3" s="5" t="s">
        <v>24</v>
      </c>
      <c r="E3" s="5" t="s">
        <v>25</v>
      </c>
    </row>
    <row r="4" spans="1:5" collapsed="1">
      <c r="A4" s="10" t="s">
        <v>28</v>
      </c>
      <c r="B4" s="158">
        <v>1000</v>
      </c>
      <c r="C4" s="11">
        <f>SUM(C5+C6+C7+C8+C9+C10+C11+C12+C13+C14+C15+C16+C17+C18+C19)</f>
        <v>58000</v>
      </c>
      <c r="D4" s="11">
        <f>D5+D6+D7+D8+D9+D10+D11+D12+D13+D14+D15+D16+D17+D18+D19</f>
        <v>66000</v>
      </c>
      <c r="E4" s="11">
        <f>C4-D4</f>
        <v>-8000</v>
      </c>
    </row>
    <row r="5" spans="1:5" hidden="1" outlineLevel="1">
      <c r="A5" s="7" t="s">
        <v>42</v>
      </c>
      <c r="B5" s="159">
        <v>1001</v>
      </c>
      <c r="C5" s="6">
        <v>36000</v>
      </c>
      <c r="D5" s="6">
        <v>1500</v>
      </c>
      <c r="E5" s="6">
        <f>C5-D5</f>
        <v>34500</v>
      </c>
    </row>
    <row r="6" spans="1:5" hidden="1" outlineLevel="1">
      <c r="A6" s="7" t="s">
        <v>47</v>
      </c>
      <c r="B6" s="159">
        <v>1002</v>
      </c>
      <c r="C6" s="6">
        <f>55*400</f>
        <v>22000</v>
      </c>
      <c r="D6" s="51"/>
      <c r="E6" s="6">
        <f>C6-D6</f>
        <v>22000</v>
      </c>
    </row>
    <row r="7" spans="1:5" hidden="1" outlineLevel="1">
      <c r="A7" s="7" t="s">
        <v>15</v>
      </c>
      <c r="B7" s="159">
        <v>1003</v>
      </c>
      <c r="C7" s="6">
        <v>0</v>
      </c>
      <c r="D7" s="6">
        <f>C7*20/100</f>
        <v>0</v>
      </c>
      <c r="E7" s="6">
        <f t="shared" ref="E7:E19" si="0">C7-D7</f>
        <v>0</v>
      </c>
    </row>
    <row r="8" spans="1:5" hidden="1" outlineLevel="1">
      <c r="A8" s="7" t="s">
        <v>19</v>
      </c>
      <c r="B8" s="159">
        <v>1004</v>
      </c>
      <c r="C8" s="6">
        <v>0</v>
      </c>
      <c r="D8" s="6">
        <v>0</v>
      </c>
      <c r="E8" s="6">
        <f t="shared" si="0"/>
        <v>0</v>
      </c>
    </row>
    <row r="9" spans="1:5" hidden="1" outlineLevel="1">
      <c r="A9" s="7" t="s">
        <v>20</v>
      </c>
      <c r="B9" s="159">
        <v>1005</v>
      </c>
      <c r="C9" s="6">
        <v>0</v>
      </c>
      <c r="D9" s="6">
        <v>0</v>
      </c>
      <c r="E9" s="6">
        <f t="shared" si="0"/>
        <v>0</v>
      </c>
    </row>
    <row r="10" spans="1:5" hidden="1" outlineLevel="1">
      <c r="A10" s="7" t="s">
        <v>127</v>
      </c>
      <c r="B10" s="159">
        <v>1006</v>
      </c>
      <c r="C10" s="51"/>
      <c r="D10" s="6">
        <v>33000</v>
      </c>
      <c r="E10" s="6">
        <f t="shared" si="0"/>
        <v>-33000</v>
      </c>
    </row>
    <row r="11" spans="1:5" hidden="1" outlineLevel="1">
      <c r="A11" s="7" t="s">
        <v>48</v>
      </c>
      <c r="B11" s="159">
        <v>1007</v>
      </c>
      <c r="C11" s="6">
        <v>0</v>
      </c>
      <c r="D11" s="6">
        <v>10000</v>
      </c>
      <c r="E11" s="6">
        <f t="shared" si="0"/>
        <v>-10000</v>
      </c>
    </row>
    <row r="12" spans="1:5" hidden="1" outlineLevel="1">
      <c r="A12" s="7" t="s">
        <v>56</v>
      </c>
      <c r="B12" s="159">
        <v>1008</v>
      </c>
      <c r="C12" s="51"/>
      <c r="D12" s="6">
        <v>2000</v>
      </c>
      <c r="E12" s="6">
        <f t="shared" si="0"/>
        <v>-2000</v>
      </c>
    </row>
    <row r="13" spans="1:5" hidden="1" outlineLevel="1">
      <c r="A13" s="7" t="s">
        <v>57</v>
      </c>
      <c r="B13" s="159">
        <v>1009</v>
      </c>
      <c r="C13" s="51"/>
      <c r="D13" s="6">
        <v>0</v>
      </c>
      <c r="E13" s="6">
        <f t="shared" si="0"/>
        <v>0</v>
      </c>
    </row>
    <row r="14" spans="1:5" hidden="1" outlineLevel="1">
      <c r="A14" s="7" t="s">
        <v>50</v>
      </c>
      <c r="B14" s="159">
        <v>1011</v>
      </c>
      <c r="C14" s="6">
        <v>0</v>
      </c>
      <c r="D14" s="6">
        <v>10000</v>
      </c>
      <c r="E14" s="6">
        <f t="shared" si="0"/>
        <v>-10000</v>
      </c>
    </row>
    <row r="15" spans="1:5" hidden="1" outlineLevel="1">
      <c r="A15" s="7" t="s">
        <v>43</v>
      </c>
      <c r="B15" s="159">
        <v>1012</v>
      </c>
      <c r="C15" s="51"/>
      <c r="D15" s="6">
        <v>0</v>
      </c>
      <c r="E15" s="6">
        <f t="shared" si="0"/>
        <v>0</v>
      </c>
    </row>
    <row r="16" spans="1:5" hidden="1" outlineLevel="1">
      <c r="A16" s="7" t="s">
        <v>51</v>
      </c>
      <c r="B16" s="159">
        <v>1014</v>
      </c>
      <c r="C16" s="12">
        <v>0</v>
      </c>
      <c r="D16" s="6">
        <v>7500</v>
      </c>
      <c r="E16" s="6">
        <f t="shared" si="0"/>
        <v>-7500</v>
      </c>
    </row>
    <row r="17" spans="1:5" hidden="1" outlineLevel="1">
      <c r="A17" s="7" t="s">
        <v>135</v>
      </c>
      <c r="B17" s="159">
        <v>1016</v>
      </c>
      <c r="C17" s="51"/>
      <c r="D17" s="6">
        <v>0</v>
      </c>
      <c r="E17" s="6">
        <f t="shared" si="0"/>
        <v>0</v>
      </c>
    </row>
    <row r="18" spans="1:5" hidden="1" outlineLevel="1">
      <c r="A18" s="7" t="s">
        <v>60</v>
      </c>
      <c r="B18" s="159">
        <v>1018</v>
      </c>
      <c r="C18" s="12">
        <v>0</v>
      </c>
      <c r="D18" s="6">
        <v>0</v>
      </c>
      <c r="E18" s="6">
        <f t="shared" si="0"/>
        <v>0</v>
      </c>
    </row>
    <row r="19" spans="1:5" hidden="1" outlineLevel="1">
      <c r="A19" s="7" t="s">
        <v>44</v>
      </c>
      <c r="B19" s="159">
        <v>1019</v>
      </c>
      <c r="C19" s="6">
        <v>0</v>
      </c>
      <c r="D19" s="6">
        <v>2000</v>
      </c>
      <c r="E19" s="6">
        <f t="shared" si="0"/>
        <v>-2000</v>
      </c>
    </row>
    <row r="20" spans="1:5" collapsed="1">
      <c r="A20" s="10" t="s">
        <v>2</v>
      </c>
      <c r="B20" s="158">
        <v>2000</v>
      </c>
      <c r="C20" s="11">
        <f>SUM(C21+C22)</f>
        <v>0</v>
      </c>
      <c r="D20" s="11">
        <f>D21+D22</f>
        <v>10000</v>
      </c>
      <c r="E20" s="11">
        <f>C20-D20</f>
        <v>-10000</v>
      </c>
    </row>
    <row r="21" spans="1:5" hidden="1" outlineLevel="1">
      <c r="A21" s="7" t="s">
        <v>53</v>
      </c>
      <c r="B21" s="159">
        <v>2005</v>
      </c>
      <c r="C21" s="12">
        <v>0</v>
      </c>
      <c r="D21" s="12">
        <v>5000</v>
      </c>
      <c r="E21" s="6">
        <f t="shared" ref="E21:E22" si="1">C21-D21</f>
        <v>-5000</v>
      </c>
    </row>
    <row r="22" spans="1:5" hidden="1" outlineLevel="1">
      <c r="A22" s="7" t="s">
        <v>61</v>
      </c>
      <c r="B22" s="159">
        <v>2006</v>
      </c>
      <c r="C22" s="6">
        <v>0</v>
      </c>
      <c r="D22" s="6">
        <v>5000</v>
      </c>
      <c r="E22" s="6">
        <f t="shared" si="1"/>
        <v>-5000</v>
      </c>
    </row>
    <row r="23" spans="1:5" collapsed="1">
      <c r="A23" s="10" t="s">
        <v>3</v>
      </c>
      <c r="B23" s="158">
        <v>3000</v>
      </c>
      <c r="C23" s="11">
        <f>C24+C25</f>
        <v>55000</v>
      </c>
      <c r="D23" s="11">
        <f>D25+D24</f>
        <v>35000</v>
      </c>
      <c r="E23" s="11">
        <f>C23-D23</f>
        <v>20000</v>
      </c>
    </row>
    <row r="24" spans="1:5" hidden="1" outlineLevel="1">
      <c r="A24" s="7" t="s">
        <v>129</v>
      </c>
      <c r="B24" s="159"/>
      <c r="C24" s="6">
        <v>35000</v>
      </c>
      <c r="D24" s="6">
        <v>25000</v>
      </c>
      <c r="E24" s="6">
        <f>C24-D24</f>
        <v>10000</v>
      </c>
    </row>
    <row r="25" spans="1:5" hidden="1" outlineLevel="1">
      <c r="A25" s="7" t="s">
        <v>72</v>
      </c>
      <c r="B25" s="159"/>
      <c r="C25" s="6">
        <v>20000</v>
      </c>
      <c r="D25" s="6">
        <v>10000</v>
      </c>
      <c r="E25" s="6">
        <f>C25-D25</f>
        <v>10000</v>
      </c>
    </row>
    <row r="26" spans="1:5" collapsed="1">
      <c r="A26" s="10" t="s">
        <v>5</v>
      </c>
      <c r="B26" s="158">
        <v>4000</v>
      </c>
      <c r="C26" s="11">
        <f>SUM(C27:C27)</f>
        <v>0</v>
      </c>
      <c r="D26" s="11">
        <f>SUM(D27:D27)</f>
        <v>0</v>
      </c>
      <c r="E26" s="11">
        <f>C26-D26</f>
        <v>0</v>
      </c>
    </row>
    <row r="27" spans="1:5" hidden="1" outlineLevel="1">
      <c r="A27" s="8" t="s">
        <v>46</v>
      </c>
      <c r="B27" s="160">
        <v>4003</v>
      </c>
      <c r="C27" s="7">
        <v>0</v>
      </c>
      <c r="D27" s="7">
        <v>0</v>
      </c>
      <c r="E27" s="7">
        <f t="shared" ref="E27" si="2">C27-D27</f>
        <v>0</v>
      </c>
    </row>
    <row r="28" spans="1:5" collapsed="1">
      <c r="A28" s="10" t="s">
        <v>4</v>
      </c>
      <c r="B28" s="158">
        <v>5000</v>
      </c>
      <c r="C28" s="11">
        <f>C30+C29</f>
        <v>0</v>
      </c>
      <c r="D28" s="11">
        <f>SUM(D29+D30)</f>
        <v>2000</v>
      </c>
      <c r="E28" s="11">
        <f>C28-D28</f>
        <v>-2000</v>
      </c>
    </row>
    <row r="29" spans="1:5" hidden="1" outlineLevel="1">
      <c r="A29" s="7" t="s">
        <v>27</v>
      </c>
      <c r="B29" s="159">
        <v>5011</v>
      </c>
      <c r="C29" s="51"/>
      <c r="D29" s="6">
        <v>1000</v>
      </c>
      <c r="E29" s="7">
        <f t="shared" ref="E29:E30" si="3">C29-D29</f>
        <v>-1000</v>
      </c>
    </row>
    <row r="30" spans="1:5" hidden="1" outlineLevel="1">
      <c r="A30" s="7" t="s">
        <v>31</v>
      </c>
      <c r="B30" s="159">
        <v>5012</v>
      </c>
      <c r="C30" s="51"/>
      <c r="D30" s="6">
        <v>1000</v>
      </c>
      <c r="E30" s="7">
        <f t="shared" si="3"/>
        <v>-1000</v>
      </c>
    </row>
    <row r="31" spans="1:5">
      <c r="A31" s="10" t="s">
        <v>29</v>
      </c>
      <c r="B31" s="158"/>
      <c r="C31" s="11">
        <v>0</v>
      </c>
      <c r="D31" s="11">
        <v>0</v>
      </c>
      <c r="E31" s="11">
        <f>C31-D31</f>
        <v>0</v>
      </c>
    </row>
    <row r="32" spans="1:5">
      <c r="A32" s="13" t="s">
        <v>34</v>
      </c>
      <c r="B32" s="176"/>
      <c r="C32" s="14">
        <f>SUM(C4+C20+C23+C26+C28+C31)</f>
        <v>113000</v>
      </c>
      <c r="D32" s="14">
        <f>SUM(D4+D20+D23+D26+D28+D31)</f>
        <v>113000</v>
      </c>
      <c r="E32" s="14">
        <f>C32-D32</f>
        <v>0</v>
      </c>
    </row>
    <row r="33" spans="1:2">
      <c r="A33" s="9"/>
      <c r="B33" s="9"/>
    </row>
    <row r="34" spans="1:2">
      <c r="A34" s="9"/>
      <c r="B34" s="9"/>
    </row>
    <row r="35" spans="1:2">
      <c r="A35" s="9"/>
      <c r="B35" s="9"/>
    </row>
    <row r="36" spans="1:2">
      <c r="A36" s="9"/>
      <c r="B36" s="9"/>
    </row>
    <row r="37" spans="1:2">
      <c r="A37" s="9"/>
      <c r="B37" s="9"/>
    </row>
  </sheetData>
  <mergeCells count="2">
    <mergeCell ref="C1:E1"/>
    <mergeCell ref="C2:E2"/>
  </mergeCells>
  <pageMargins left="0.78740157499999996" right="0.78740157499999996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K32"/>
  <sheetViews>
    <sheetView zoomScale="125" zoomScaleNormal="125" zoomScalePageLayoutView="125" workbookViewId="0">
      <pane ySplit="1" topLeftCell="A2" activePane="bottomLeft" state="frozen"/>
      <selection pane="bottomLeft" activeCell="C23" sqref="C23"/>
    </sheetView>
  </sheetViews>
  <sheetFormatPr baseColWidth="10" defaultRowHeight="15" outlineLevelRow="1" x14ac:dyDescent="0"/>
  <cols>
    <col min="1" max="1" width="30.33203125" style="1" customWidth="1"/>
    <col min="2" max="2" width="5.1640625" style="1" bestFit="1" customWidth="1"/>
    <col min="3" max="3" width="8.6640625" style="1" bestFit="1" customWidth="1"/>
    <col min="4" max="4" width="7.6640625" style="1" bestFit="1" customWidth="1"/>
    <col min="5" max="5" width="8" style="1" bestFit="1" customWidth="1"/>
    <col min="6" max="6" width="8.6640625" bestFit="1" customWidth="1"/>
    <col min="7" max="7" width="7.6640625" bestFit="1" customWidth="1"/>
    <col min="8" max="8" width="8" bestFit="1" customWidth="1"/>
  </cols>
  <sheetData>
    <row r="1" spans="1:11" s="2" customFormat="1">
      <c r="A1" s="4"/>
      <c r="B1" s="4"/>
      <c r="C1" s="228" t="s">
        <v>101</v>
      </c>
      <c r="D1" s="228"/>
      <c r="E1" s="236"/>
      <c r="F1" s="207" t="s">
        <v>103</v>
      </c>
      <c r="G1" s="207"/>
      <c r="H1" s="207"/>
      <c r="I1" s="225" t="s">
        <v>102</v>
      </c>
      <c r="J1" s="225"/>
      <c r="K1" s="225"/>
    </row>
    <row r="2" spans="1:11" s="2" customFormat="1">
      <c r="A2" s="4"/>
      <c r="B2" s="4"/>
      <c r="C2" s="230" t="s">
        <v>91</v>
      </c>
      <c r="D2" s="230"/>
      <c r="E2" s="237"/>
      <c r="F2" s="210" t="s">
        <v>68</v>
      </c>
      <c r="G2" s="210"/>
      <c r="H2" s="210"/>
      <c r="I2" s="227" t="s">
        <v>68</v>
      </c>
      <c r="J2" s="227"/>
      <c r="K2" s="227"/>
    </row>
    <row r="3" spans="1:11" s="2" customFormat="1">
      <c r="A3" s="4"/>
      <c r="B3" s="4"/>
      <c r="C3" s="65" t="s">
        <v>23</v>
      </c>
      <c r="D3" s="65" t="s">
        <v>24</v>
      </c>
      <c r="E3" s="133" t="s">
        <v>25</v>
      </c>
      <c r="F3" s="66" t="s">
        <v>23</v>
      </c>
      <c r="G3" s="66" t="s">
        <v>24</v>
      </c>
      <c r="H3" s="66" t="s">
        <v>25</v>
      </c>
      <c r="I3" s="67" t="s">
        <v>23</v>
      </c>
      <c r="J3" s="67" t="s">
        <v>24</v>
      </c>
      <c r="K3" s="67" t="s">
        <v>25</v>
      </c>
    </row>
    <row r="4" spans="1:11" collapsed="1">
      <c r="A4" s="10" t="s">
        <v>28</v>
      </c>
      <c r="B4" s="158">
        <v>1000</v>
      </c>
      <c r="C4" s="135">
        <f>F4+I4</f>
        <v>161000</v>
      </c>
      <c r="D4" s="135">
        <f>G4+J4</f>
        <v>143500</v>
      </c>
      <c r="E4" s="136">
        <f>C4-D4</f>
        <v>17500</v>
      </c>
      <c r="F4" s="11">
        <f>F5+F6+F7+F8+F9+F10+F11+F12+F13+F14</f>
        <v>135000</v>
      </c>
      <c r="G4" s="11">
        <f>G5+G6+G7+G8+G9+G10+G11+G12+G13+G14</f>
        <v>108500</v>
      </c>
      <c r="H4" s="11">
        <f>F4-G4</f>
        <v>26500</v>
      </c>
      <c r="I4" s="11">
        <f>I5+I6+I7+I8+I9+I10+I11+I12+I13+I14</f>
        <v>26000</v>
      </c>
      <c r="J4" s="11">
        <f>J5+J6+J7+J8+J9+J10+J11+J12+J13+J14</f>
        <v>35000</v>
      </c>
      <c r="K4" s="11">
        <f t="shared" ref="K4:K9" si="0">I4-J4</f>
        <v>-9000</v>
      </c>
    </row>
    <row r="5" spans="1:11" ht="15" hidden="1" customHeight="1" outlineLevel="1">
      <c r="A5" s="7" t="s">
        <v>42</v>
      </c>
      <c r="B5" s="159">
        <v>1001</v>
      </c>
      <c r="C5" s="137">
        <f t="shared" ref="C5:C26" si="1">F5+I5</f>
        <v>49000</v>
      </c>
      <c r="D5" s="137">
        <f t="shared" ref="D5:D26" si="2">G5+J5</f>
        <v>1900</v>
      </c>
      <c r="E5" s="138">
        <f t="shared" ref="E5:E27" si="3">C5-D5</f>
        <v>47100</v>
      </c>
      <c r="F5" s="6">
        <v>35000</v>
      </c>
      <c r="G5" s="6">
        <v>1400</v>
      </c>
      <c r="H5" s="6">
        <f>F5-G5</f>
        <v>33600</v>
      </c>
      <c r="I5" s="6">
        <v>14000</v>
      </c>
      <c r="J5" s="6">
        <v>500</v>
      </c>
      <c r="K5" s="6">
        <f t="shared" si="0"/>
        <v>13500</v>
      </c>
    </row>
    <row r="6" spans="1:11" ht="15" hidden="1" customHeight="1" outlineLevel="1">
      <c r="A6" s="7" t="s">
        <v>47</v>
      </c>
      <c r="B6" s="159">
        <v>1002</v>
      </c>
      <c r="C6" s="137">
        <f t="shared" si="1"/>
        <v>12000</v>
      </c>
      <c r="D6" s="137">
        <f t="shared" si="2"/>
        <v>0</v>
      </c>
      <c r="E6" s="138">
        <f t="shared" si="3"/>
        <v>12000</v>
      </c>
      <c r="F6" s="51"/>
      <c r="G6" s="51"/>
      <c r="H6" s="6">
        <f>F6-G6</f>
        <v>0</v>
      </c>
      <c r="I6" s="6">
        <f>30*400</f>
        <v>12000</v>
      </c>
      <c r="J6" s="51"/>
      <c r="K6" s="6">
        <f t="shared" si="0"/>
        <v>12000</v>
      </c>
    </row>
    <row r="7" spans="1:11" ht="15" hidden="1" customHeight="1" outlineLevel="1">
      <c r="A7" s="7" t="s">
        <v>15</v>
      </c>
      <c r="B7" s="159">
        <v>1003</v>
      </c>
      <c r="C7" s="137">
        <f t="shared" si="1"/>
        <v>0</v>
      </c>
      <c r="D7" s="137">
        <f t="shared" si="2"/>
        <v>0</v>
      </c>
      <c r="E7" s="138">
        <f t="shared" si="3"/>
        <v>0</v>
      </c>
      <c r="F7" s="6">
        <v>0</v>
      </c>
      <c r="G7" s="12">
        <v>0</v>
      </c>
      <c r="H7" s="6">
        <f t="shared" ref="H7:H14" si="4">F7-G7</f>
        <v>0</v>
      </c>
      <c r="I7" s="6">
        <v>0</v>
      </c>
      <c r="J7" s="12">
        <v>0</v>
      </c>
      <c r="K7" s="6">
        <f t="shared" si="0"/>
        <v>0</v>
      </c>
    </row>
    <row r="8" spans="1:11" ht="15" hidden="1" customHeight="1" outlineLevel="1">
      <c r="A8" s="7" t="s">
        <v>19</v>
      </c>
      <c r="B8" s="159">
        <v>1004</v>
      </c>
      <c r="C8" s="137">
        <f t="shared" si="1"/>
        <v>100000</v>
      </c>
      <c r="D8" s="137">
        <f t="shared" si="2"/>
        <v>0</v>
      </c>
      <c r="E8" s="138">
        <f t="shared" si="3"/>
        <v>100000</v>
      </c>
      <c r="F8" s="6">
        <v>100000</v>
      </c>
      <c r="G8" s="12">
        <v>0</v>
      </c>
      <c r="H8" s="6">
        <f t="shared" si="4"/>
        <v>100000</v>
      </c>
      <c r="I8" s="6">
        <v>0</v>
      </c>
      <c r="J8" s="12">
        <v>0</v>
      </c>
      <c r="K8" s="6">
        <f t="shared" si="0"/>
        <v>0</v>
      </c>
    </row>
    <row r="9" spans="1:11" ht="15" hidden="1" customHeight="1" outlineLevel="1">
      <c r="A9" s="7" t="s">
        <v>20</v>
      </c>
      <c r="B9" s="159">
        <v>1005</v>
      </c>
      <c r="C9" s="137">
        <f t="shared" si="1"/>
        <v>0</v>
      </c>
      <c r="D9" s="137">
        <f t="shared" si="2"/>
        <v>0</v>
      </c>
      <c r="E9" s="138">
        <f t="shared" si="3"/>
        <v>0</v>
      </c>
      <c r="F9" s="6">
        <v>0</v>
      </c>
      <c r="G9" s="12">
        <v>0</v>
      </c>
      <c r="H9" s="6">
        <f t="shared" si="4"/>
        <v>0</v>
      </c>
      <c r="I9" s="6">
        <v>0</v>
      </c>
      <c r="J9" s="12">
        <v>0</v>
      </c>
      <c r="K9" s="6">
        <f t="shared" si="0"/>
        <v>0</v>
      </c>
    </row>
    <row r="10" spans="1:11" ht="15" hidden="1" customHeight="1" outlineLevel="1">
      <c r="A10" s="7" t="s">
        <v>127</v>
      </c>
      <c r="B10" s="159">
        <v>1006</v>
      </c>
      <c r="C10" s="137">
        <f t="shared" si="1"/>
        <v>0</v>
      </c>
      <c r="D10" s="137">
        <f t="shared" si="2"/>
        <v>27000</v>
      </c>
      <c r="E10" s="138">
        <f t="shared" si="3"/>
        <v>-27000</v>
      </c>
      <c r="F10" s="51"/>
      <c r="G10" s="6">
        <v>0</v>
      </c>
      <c r="H10" s="6">
        <f t="shared" si="4"/>
        <v>0</v>
      </c>
      <c r="I10" s="51"/>
      <c r="J10" s="6">
        <v>27000</v>
      </c>
      <c r="K10" s="6">
        <f t="shared" ref="K10:K13" si="5">I10-J10</f>
        <v>-27000</v>
      </c>
    </row>
    <row r="11" spans="1:11" ht="15" hidden="1" customHeight="1" outlineLevel="1">
      <c r="A11" s="7" t="s">
        <v>48</v>
      </c>
      <c r="B11" s="159">
        <v>1007</v>
      </c>
      <c r="C11" s="137">
        <f t="shared" si="1"/>
        <v>0</v>
      </c>
      <c r="D11" s="137">
        <f t="shared" si="2"/>
        <v>62500</v>
      </c>
      <c r="E11" s="138">
        <f t="shared" si="3"/>
        <v>-62500</v>
      </c>
      <c r="F11" s="6">
        <v>0</v>
      </c>
      <c r="G11" s="6">
        <v>60000</v>
      </c>
      <c r="H11" s="6">
        <f t="shared" si="4"/>
        <v>-60000</v>
      </c>
      <c r="I11" s="6">
        <v>0</v>
      </c>
      <c r="J11" s="6">
        <v>2500</v>
      </c>
      <c r="K11" s="6">
        <f t="shared" si="5"/>
        <v>-2500</v>
      </c>
    </row>
    <row r="12" spans="1:11" ht="15" hidden="1" customHeight="1" outlineLevel="1">
      <c r="A12" s="7" t="s">
        <v>49</v>
      </c>
      <c r="B12" s="159">
        <v>1010</v>
      </c>
      <c r="C12" s="137">
        <f t="shared" si="1"/>
        <v>0</v>
      </c>
      <c r="D12" s="137">
        <f t="shared" si="2"/>
        <v>4000</v>
      </c>
      <c r="E12" s="138">
        <f t="shared" si="3"/>
        <v>-4000</v>
      </c>
      <c r="F12" s="51"/>
      <c r="G12" s="6">
        <v>4000</v>
      </c>
      <c r="H12" s="6">
        <f t="shared" si="4"/>
        <v>-4000</v>
      </c>
      <c r="I12" s="51"/>
      <c r="J12" s="6">
        <v>0</v>
      </c>
      <c r="K12" s="6">
        <f>I12-J12</f>
        <v>0</v>
      </c>
    </row>
    <row r="13" spans="1:11" ht="15" hidden="1" customHeight="1" outlineLevel="1">
      <c r="A13" s="7" t="s">
        <v>50</v>
      </c>
      <c r="B13" s="159">
        <v>1011</v>
      </c>
      <c r="C13" s="137">
        <f t="shared" si="1"/>
        <v>0</v>
      </c>
      <c r="D13" s="137">
        <f t="shared" si="2"/>
        <v>39000</v>
      </c>
      <c r="E13" s="138">
        <f t="shared" si="3"/>
        <v>-39000</v>
      </c>
      <c r="F13" s="6">
        <v>0</v>
      </c>
      <c r="G13" s="6">
        <v>34000</v>
      </c>
      <c r="H13" s="6">
        <f t="shared" si="4"/>
        <v>-34000</v>
      </c>
      <c r="I13" s="6">
        <v>0</v>
      </c>
      <c r="J13" s="6">
        <v>5000</v>
      </c>
      <c r="K13" s="6">
        <f t="shared" si="5"/>
        <v>-5000</v>
      </c>
    </row>
    <row r="14" spans="1:11" ht="15" hidden="1" customHeight="1" outlineLevel="1">
      <c r="A14" s="7" t="s">
        <v>60</v>
      </c>
      <c r="B14" s="159">
        <v>1018</v>
      </c>
      <c r="C14" s="137">
        <f t="shared" si="1"/>
        <v>0</v>
      </c>
      <c r="D14" s="137">
        <f t="shared" si="2"/>
        <v>9100</v>
      </c>
      <c r="E14" s="138">
        <f t="shared" si="3"/>
        <v>-9100</v>
      </c>
      <c r="F14" s="6">
        <v>0</v>
      </c>
      <c r="G14" s="6">
        <v>9100</v>
      </c>
      <c r="H14" s="6">
        <f t="shared" si="4"/>
        <v>-9100</v>
      </c>
      <c r="I14" s="6">
        <v>0</v>
      </c>
      <c r="J14" s="6">
        <v>0</v>
      </c>
      <c r="K14" s="6">
        <f>I14-J14</f>
        <v>0</v>
      </c>
    </row>
    <row r="15" spans="1:11" collapsed="1">
      <c r="A15" s="10" t="s">
        <v>2</v>
      </c>
      <c r="B15" s="158">
        <v>2000</v>
      </c>
      <c r="C15" s="135">
        <f t="shared" si="1"/>
        <v>0</v>
      </c>
      <c r="D15" s="135">
        <f t="shared" si="2"/>
        <v>6000</v>
      </c>
      <c r="E15" s="136">
        <f t="shared" si="3"/>
        <v>-6000</v>
      </c>
      <c r="F15" s="11">
        <f>F16+F17</f>
        <v>0</v>
      </c>
      <c r="G15" s="11">
        <f>G16+G17</f>
        <v>5000</v>
      </c>
      <c r="H15" s="11">
        <f>F15-G15</f>
        <v>-5000</v>
      </c>
      <c r="I15" s="11">
        <f>I16+I17</f>
        <v>0</v>
      </c>
      <c r="J15" s="11">
        <f>J16+J17</f>
        <v>1000</v>
      </c>
      <c r="K15" s="11">
        <f>I15-J15</f>
        <v>-1000</v>
      </c>
    </row>
    <row r="16" spans="1:11" ht="15" hidden="1" customHeight="1" outlineLevel="1">
      <c r="A16" s="7" t="s">
        <v>33</v>
      </c>
      <c r="B16" s="159">
        <v>2004</v>
      </c>
      <c r="C16" s="137">
        <f t="shared" si="1"/>
        <v>0</v>
      </c>
      <c r="D16" s="137">
        <f t="shared" si="2"/>
        <v>1000</v>
      </c>
      <c r="E16" s="138">
        <f t="shared" si="3"/>
        <v>-1000</v>
      </c>
      <c r="F16" s="12">
        <v>0</v>
      </c>
      <c r="G16" s="12">
        <v>0</v>
      </c>
      <c r="H16" s="6">
        <f t="shared" ref="H16:H17" si="6">F16-G16</f>
        <v>0</v>
      </c>
      <c r="I16" s="12">
        <v>0</v>
      </c>
      <c r="J16" s="12">
        <v>1000</v>
      </c>
      <c r="K16" s="6">
        <f t="shared" ref="K16:K17" si="7">I16-J16</f>
        <v>-1000</v>
      </c>
    </row>
    <row r="17" spans="1:11" ht="15" hidden="1" customHeight="1" outlineLevel="1">
      <c r="A17" s="7" t="s">
        <v>53</v>
      </c>
      <c r="B17" s="159">
        <v>2005</v>
      </c>
      <c r="C17" s="137">
        <f t="shared" si="1"/>
        <v>0</v>
      </c>
      <c r="D17" s="137">
        <f t="shared" si="2"/>
        <v>5000</v>
      </c>
      <c r="E17" s="138">
        <f t="shared" si="3"/>
        <v>-5000</v>
      </c>
      <c r="F17" s="12">
        <v>0</v>
      </c>
      <c r="G17" s="12">
        <v>5000</v>
      </c>
      <c r="H17" s="6">
        <f t="shared" si="6"/>
        <v>-5000</v>
      </c>
      <c r="I17" s="12">
        <v>0</v>
      </c>
      <c r="J17" s="12">
        <v>0</v>
      </c>
      <c r="K17" s="6">
        <f t="shared" si="7"/>
        <v>0</v>
      </c>
    </row>
    <row r="18" spans="1:11" collapsed="1">
      <c r="A18" s="10" t="s">
        <v>3</v>
      </c>
      <c r="B18" s="158">
        <v>3000</v>
      </c>
      <c r="C18" s="135">
        <f t="shared" si="1"/>
        <v>29000</v>
      </c>
      <c r="D18" s="135">
        <f t="shared" si="2"/>
        <v>0</v>
      </c>
      <c r="E18" s="136">
        <f t="shared" si="3"/>
        <v>29000</v>
      </c>
      <c r="F18" s="11">
        <f>F19+F20</f>
        <v>4000</v>
      </c>
      <c r="G18" s="11">
        <f>G19+G20</f>
        <v>0</v>
      </c>
      <c r="H18" s="11">
        <f>F18-G18</f>
        <v>4000</v>
      </c>
      <c r="I18" s="11">
        <f>I19+I20</f>
        <v>25000</v>
      </c>
      <c r="J18" s="11">
        <f>J19+J20</f>
        <v>0</v>
      </c>
      <c r="K18" s="11">
        <f>I18-J18</f>
        <v>25000</v>
      </c>
    </row>
    <row r="19" spans="1:11" hidden="1" outlineLevel="1">
      <c r="A19" s="17" t="s">
        <v>100</v>
      </c>
      <c r="B19" s="177">
        <v>3015</v>
      </c>
      <c r="C19" s="137">
        <f t="shared" si="1"/>
        <v>4000</v>
      </c>
      <c r="D19" s="137">
        <f t="shared" si="2"/>
        <v>0</v>
      </c>
      <c r="E19" s="138">
        <f t="shared" si="3"/>
        <v>4000</v>
      </c>
      <c r="F19" s="12">
        <v>4000</v>
      </c>
      <c r="G19" s="12">
        <v>0</v>
      </c>
      <c r="H19" s="6">
        <f t="shared" ref="H19:H20" si="8">F19-G19</f>
        <v>4000</v>
      </c>
      <c r="I19" s="12">
        <v>0</v>
      </c>
      <c r="J19" s="12">
        <v>0</v>
      </c>
      <c r="K19" s="12">
        <f>I19-J19</f>
        <v>0</v>
      </c>
    </row>
    <row r="20" spans="1:11" ht="15" hidden="1" customHeight="1" outlineLevel="1">
      <c r="A20" s="7" t="s">
        <v>130</v>
      </c>
      <c r="B20" s="159">
        <v>3004</v>
      </c>
      <c r="C20" s="137">
        <f t="shared" si="1"/>
        <v>25000</v>
      </c>
      <c r="D20" s="137">
        <f t="shared" si="2"/>
        <v>0</v>
      </c>
      <c r="E20" s="138">
        <f t="shared" si="3"/>
        <v>25000</v>
      </c>
      <c r="F20" s="6">
        <v>0</v>
      </c>
      <c r="G20" s="6">
        <v>0</v>
      </c>
      <c r="H20" s="6">
        <f t="shared" si="8"/>
        <v>0</v>
      </c>
      <c r="I20" s="6">
        <v>25000</v>
      </c>
      <c r="J20" s="6">
        <v>0</v>
      </c>
      <c r="K20" s="6">
        <f>I20-J20</f>
        <v>25000</v>
      </c>
    </row>
    <row r="21" spans="1:11" collapsed="1">
      <c r="A21" s="10" t="s">
        <v>5</v>
      </c>
      <c r="B21" s="158">
        <v>4000</v>
      </c>
      <c r="C21" s="135">
        <f t="shared" si="1"/>
        <v>0</v>
      </c>
      <c r="D21" s="135">
        <f t="shared" si="2"/>
        <v>0</v>
      </c>
      <c r="E21" s="136">
        <f t="shared" si="3"/>
        <v>0</v>
      </c>
      <c r="F21" s="11">
        <f>SUM(F22:F22)</f>
        <v>0</v>
      </c>
      <c r="G21" s="11">
        <f>SUM(G22:G22)</f>
        <v>0</v>
      </c>
      <c r="H21" s="11">
        <f>F21-G21</f>
        <v>0</v>
      </c>
      <c r="I21" s="11">
        <f>SUM(I22:I22)</f>
        <v>0</v>
      </c>
      <c r="J21" s="11">
        <f>SUM(J22:J22)</f>
        <v>0</v>
      </c>
      <c r="K21" s="11">
        <f>I21-J21</f>
        <v>0</v>
      </c>
    </row>
    <row r="22" spans="1:11" ht="15" hidden="1" customHeight="1" outlineLevel="1">
      <c r="A22" s="8" t="s">
        <v>46</v>
      </c>
      <c r="B22" s="160">
        <v>4003</v>
      </c>
      <c r="C22" s="137">
        <f t="shared" si="1"/>
        <v>0</v>
      </c>
      <c r="D22" s="137">
        <f t="shared" si="2"/>
        <v>0</v>
      </c>
      <c r="E22" s="138">
        <f t="shared" si="3"/>
        <v>0</v>
      </c>
      <c r="F22" s="7">
        <v>0</v>
      </c>
      <c r="G22" s="7">
        <v>0</v>
      </c>
      <c r="H22" s="7">
        <f t="shared" ref="H22" si="9">F22-G22</f>
        <v>0</v>
      </c>
      <c r="I22" s="7">
        <v>0</v>
      </c>
      <c r="J22" s="7">
        <v>0</v>
      </c>
      <c r="K22" s="7">
        <f t="shared" ref="K22" si="10">I22-J22</f>
        <v>0</v>
      </c>
    </row>
    <row r="23" spans="1:11" collapsed="1">
      <c r="A23" s="10" t="s">
        <v>4</v>
      </c>
      <c r="B23" s="158">
        <v>5000</v>
      </c>
      <c r="C23" s="135">
        <f t="shared" si="1"/>
        <v>0</v>
      </c>
      <c r="D23" s="135">
        <f t="shared" si="2"/>
        <v>12000</v>
      </c>
      <c r="E23" s="136">
        <f t="shared" si="3"/>
        <v>-12000</v>
      </c>
      <c r="F23" s="11">
        <f>F24+F25</f>
        <v>0</v>
      </c>
      <c r="G23" s="11">
        <f>SUM(G24+G25)</f>
        <v>2000</v>
      </c>
      <c r="H23" s="11">
        <f>F23-G23</f>
        <v>-2000</v>
      </c>
      <c r="I23" s="11">
        <f>I24+I25</f>
        <v>0</v>
      </c>
      <c r="J23" s="11">
        <f>SUM(J24+J25)</f>
        <v>10000</v>
      </c>
      <c r="K23" s="11">
        <f>I23-J23</f>
        <v>-10000</v>
      </c>
    </row>
    <row r="24" spans="1:11" ht="15" hidden="1" customHeight="1" outlineLevel="1">
      <c r="A24" s="7" t="s">
        <v>27</v>
      </c>
      <c r="B24" s="159">
        <v>5011</v>
      </c>
      <c r="C24" s="137">
        <f t="shared" si="1"/>
        <v>0</v>
      </c>
      <c r="D24" s="137">
        <f t="shared" si="2"/>
        <v>12000</v>
      </c>
      <c r="E24" s="138">
        <f t="shared" si="3"/>
        <v>-12000</v>
      </c>
      <c r="F24" s="51"/>
      <c r="G24" s="6">
        <v>2000</v>
      </c>
      <c r="H24" s="7">
        <f t="shared" ref="H24:H25" si="11">F24-G24</f>
        <v>-2000</v>
      </c>
      <c r="I24" s="51"/>
      <c r="J24" s="6">
        <v>10000</v>
      </c>
      <c r="K24" s="7">
        <f t="shared" ref="K24:K25" si="12">I24-J24</f>
        <v>-10000</v>
      </c>
    </row>
    <row r="25" spans="1:11" ht="15" hidden="1" customHeight="1" outlineLevel="1">
      <c r="A25" s="7" t="s">
        <v>31</v>
      </c>
      <c r="B25" s="159">
        <v>5012</v>
      </c>
      <c r="C25" s="137">
        <f t="shared" si="1"/>
        <v>0</v>
      </c>
      <c r="D25" s="137">
        <f t="shared" si="2"/>
        <v>0</v>
      </c>
      <c r="E25" s="138">
        <f t="shared" si="3"/>
        <v>0</v>
      </c>
      <c r="F25" s="51"/>
      <c r="G25" s="6">
        <v>0</v>
      </c>
      <c r="H25" s="7">
        <f t="shared" si="11"/>
        <v>0</v>
      </c>
      <c r="I25" s="51"/>
      <c r="J25" s="6">
        <v>0</v>
      </c>
      <c r="K25" s="7">
        <f t="shared" si="12"/>
        <v>0</v>
      </c>
    </row>
    <row r="26" spans="1:11" collapsed="1">
      <c r="A26" s="10" t="s">
        <v>29</v>
      </c>
      <c r="B26" s="158"/>
      <c r="C26" s="135">
        <f t="shared" si="1"/>
        <v>0</v>
      </c>
      <c r="D26" s="135">
        <f t="shared" si="2"/>
        <v>0</v>
      </c>
      <c r="E26" s="136">
        <f t="shared" si="3"/>
        <v>0</v>
      </c>
      <c r="F26" s="11">
        <v>0</v>
      </c>
      <c r="G26" s="11">
        <v>0</v>
      </c>
      <c r="H26" s="11">
        <f>F26-G26</f>
        <v>0</v>
      </c>
      <c r="I26" s="11">
        <v>0</v>
      </c>
      <c r="J26" s="11">
        <v>0</v>
      </c>
      <c r="K26" s="11">
        <f>I26-J26</f>
        <v>0</v>
      </c>
    </row>
    <row r="27" spans="1:11">
      <c r="A27" s="13" t="s">
        <v>34</v>
      </c>
      <c r="B27" s="176"/>
      <c r="C27" s="13">
        <f>C4+C15+C18+C21+C23+C26</f>
        <v>190000</v>
      </c>
      <c r="D27" s="13">
        <f>D4+D15+D18+D21+D23+D26</f>
        <v>161500</v>
      </c>
      <c r="E27" s="134">
        <f t="shared" si="3"/>
        <v>28500</v>
      </c>
      <c r="F27" s="14">
        <f>SUM(F4+F15+F18+F21+F23+F26)</f>
        <v>139000</v>
      </c>
      <c r="G27" s="14">
        <f>SUM(G4+G15+G18+G21+G23+G26)</f>
        <v>115500</v>
      </c>
      <c r="H27" s="14">
        <f>F27-G27</f>
        <v>23500</v>
      </c>
      <c r="I27" s="14">
        <f>SUM(I4+I15+I18+I21+I23+I26)</f>
        <v>51000</v>
      </c>
      <c r="J27" s="14">
        <f>SUM(J4+J15+J18+J21+J23+J26)</f>
        <v>46000</v>
      </c>
      <c r="K27" s="14">
        <f>I27-J27</f>
        <v>5000</v>
      </c>
    </row>
    <row r="28" spans="1:11">
      <c r="A28" s="9"/>
      <c r="B28" s="9"/>
      <c r="C28" s="9"/>
      <c r="D28" s="9"/>
      <c r="E28" s="9"/>
    </row>
    <row r="29" spans="1:11">
      <c r="A29" s="9"/>
      <c r="B29" s="9"/>
      <c r="C29" s="9"/>
      <c r="D29" s="9"/>
      <c r="E29" s="9"/>
    </row>
    <row r="30" spans="1:11">
      <c r="A30" s="9"/>
      <c r="B30" s="9"/>
      <c r="C30" s="9"/>
      <c r="D30" s="9"/>
      <c r="E30" s="9"/>
    </row>
    <row r="31" spans="1:11">
      <c r="A31" s="9"/>
      <c r="B31" s="9"/>
      <c r="C31" s="9"/>
      <c r="D31" s="9"/>
      <c r="E31" s="9"/>
    </row>
    <row r="32" spans="1:11">
      <c r="A32" s="9"/>
      <c r="B32" s="9"/>
      <c r="C32" s="9"/>
      <c r="D32" s="9"/>
      <c r="E32" s="9"/>
    </row>
  </sheetData>
  <mergeCells count="6">
    <mergeCell ref="C1:E1"/>
    <mergeCell ref="C2:E2"/>
    <mergeCell ref="I2:K2"/>
    <mergeCell ref="F1:H1"/>
    <mergeCell ref="F2:H2"/>
    <mergeCell ref="I1:K1"/>
  </mergeCells>
  <pageMargins left="0.78740157499999996" right="0.78740157499999996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Samlet</vt:lpstr>
      <vt:lpstr>Hoved</vt:lpstr>
      <vt:lpstr>Allidrett</vt:lpstr>
      <vt:lpstr>Fotball</vt:lpstr>
      <vt:lpstr>Innebandy</vt:lpstr>
      <vt:lpstr>Landhockey</vt:lpstr>
      <vt:lpstr>Bandy</vt:lpstr>
      <vt:lpstr>Bryting</vt:lpstr>
      <vt:lpstr>Rugby</vt:lpstr>
      <vt:lpstr>Sykkel</vt:lpstr>
      <vt:lpstr>Tennis</vt:lpstr>
      <vt:lpstr>Drift landhockey- kunstis</vt:lpstr>
      <vt:lpstr>Prosjektnummer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Norges Judoforbund</dc:creator>
  <cp:lastModifiedBy>Norges Judoforbund</cp:lastModifiedBy>
  <dcterms:created xsi:type="dcterms:W3CDTF">2016-06-20T20:16:49Z</dcterms:created>
  <dcterms:modified xsi:type="dcterms:W3CDTF">2017-03-21T15:29:44Z</dcterms:modified>
</cp:coreProperties>
</file>